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49"/>
  </bookViews>
  <sheets>
    <sheet name="材料开放室" sheetId="1" r:id="rId1"/>
    <sheet name="超晶格" sheetId="4" r:id="rId2"/>
    <sheet name="高速电路与神经网络" sheetId="6" r:id="rId3"/>
    <sheet name="光电系统" sheetId="9" r:id="rId4"/>
    <sheet name="光电子研发中心" sheetId="8" r:id="rId5"/>
    <sheet name="集成中心" sheetId="7" r:id="rId6"/>
    <sheet name="工程中心" sheetId="5" r:id="rId7"/>
    <sheet name="照明中心" sheetId="15" r:id="rId8"/>
    <sheet name="全固态" sheetId="11" r:id="rId9"/>
    <sheet name="固态光电" sheetId="20" r:id="rId10"/>
    <sheet name="纳米光电" sheetId="17" r:id="rId11"/>
  </sheets>
  <definedNames>
    <definedName name="_xlnm._FilterDatabase" localSheetId="0" hidden="1">材料开放室!$A$2:$S$192</definedName>
    <definedName name="_xlnm._FilterDatabase" localSheetId="1" hidden="1">超晶格!$A$2:$O$144</definedName>
    <definedName name="_xlnm._FilterDatabase" localSheetId="2" hidden="1">高速电路与神经网络!$A$2:$O$22</definedName>
    <definedName name="_xlnm._FilterDatabase" localSheetId="3" hidden="1">光电系统!$A$2:$O$41</definedName>
    <definedName name="_xlnm._FilterDatabase" localSheetId="4" hidden="1">光电子研发中心!$A$2:$V$190</definedName>
    <definedName name="_xlnm._FilterDatabase" localSheetId="5" hidden="1">集成中心!$A$2:$P$39</definedName>
    <definedName name="_xlnm._FilterDatabase" localSheetId="6" hidden="1">工程中心!$A$2:$P$12</definedName>
    <definedName name="_xlnm._FilterDatabase" localSheetId="8" hidden="1">全固态!$A$2:$R$22</definedName>
    <definedName name="_xlnm._FilterDatabase" localSheetId="9" hidden="1">固态光电!$A$2:$O$24</definedName>
    <definedName name="_xlnm._FilterDatabase" localSheetId="10" hidden="1">纳米光电!$A$2:$O$32</definedName>
    <definedName name="_xlnm.Print_Area" localSheetId="0">材料开放室!$A$1:$O$192</definedName>
    <definedName name="_xlnm.Print_Area" localSheetId="1">超晶格!$A$1:$O$144</definedName>
    <definedName name="_xlnm.Print_Area" localSheetId="4">光电子研发中心!$A$1:$O$194</definedName>
    <definedName name="_xlnm.Print_Area" localSheetId="8">全固态!$A$1:$O$22</definedName>
    <definedName name="_xlnm.Print_Area" localSheetId="7">照明中心!$A$1:$O$45</definedName>
    <definedName name="_xlnm.Print_Titles" localSheetId="0">材料开放室!$1:$2</definedName>
    <definedName name="_xlnm.Print_Titles" localSheetId="1">超晶格!$1:$2</definedName>
    <definedName name="_xlnm.Print_Titles" localSheetId="2">高速电路与神经网络!$1:$2</definedName>
    <definedName name="_xlnm.Print_Titles" localSheetId="6">工程中心!$1:$2</definedName>
    <definedName name="_xlnm.Print_Titles" localSheetId="9">固态光电!$1:$2</definedName>
    <definedName name="_xlnm.Print_Titles" localSheetId="3">光电系统!$1:$2</definedName>
    <definedName name="_xlnm.Print_Titles" localSheetId="4">光电子研发中心!$1:$2</definedName>
    <definedName name="_xlnm.Print_Titles" localSheetId="5">集成中心!$1:$2</definedName>
    <definedName name="_xlnm.Print_Titles" localSheetId="10">纳米光电!$1:$2</definedName>
    <definedName name="_xlnm.Print_Titles" localSheetId="8">全固态!$1:$2</definedName>
    <definedName name="_xlnm.Print_Titles" localSheetId="7">照明中心!$1:$2</definedName>
  </definedNames>
  <calcPr calcId="144525"/>
</workbook>
</file>

<file path=xl/sharedStrings.xml><?xml version="1.0" encoding="utf-8"?>
<sst xmlns="http://schemas.openxmlformats.org/spreadsheetml/2006/main" count="2272" uniqueCount="650">
  <si>
    <t xml:space="preserve">材料科学重点实验室2020年1月—12月科研用房使用情况一览表       </t>
  </si>
  <si>
    <t>位置</t>
  </si>
  <si>
    <t>间数</t>
  </si>
  <si>
    <t>面积</t>
  </si>
  <si>
    <t>用房性质</t>
  </si>
  <si>
    <t>年供暖单价（元/m2）</t>
  </si>
  <si>
    <t>年供暖费（元）     =C*E</t>
  </si>
  <si>
    <t>年空调费（元/m2）</t>
  </si>
  <si>
    <t>年空调电费（元） =C*G</t>
  </si>
  <si>
    <t>月房屋维修费单价（元/m2）</t>
  </si>
  <si>
    <t>计费时间（月）</t>
  </si>
  <si>
    <t>年房屋维修费（元）=C*I*J</t>
  </si>
  <si>
    <t>费用小计（元）=F+H+K</t>
  </si>
  <si>
    <t>2020年费用支出课题号</t>
  </si>
  <si>
    <t>课题负责人</t>
  </si>
  <si>
    <t>备注</t>
  </si>
  <si>
    <t>1#232</t>
  </si>
  <si>
    <t>办公用房</t>
  </si>
  <si>
    <t>院士办公室</t>
  </si>
  <si>
    <t>院士、主任办公用房免费使用</t>
  </si>
  <si>
    <t>2#222</t>
  </si>
  <si>
    <t>2#233</t>
  </si>
  <si>
    <t>主任办公室</t>
  </si>
  <si>
    <t>合计</t>
  </si>
  <si>
    <t>2#103</t>
  </si>
  <si>
    <t>刘峰奇</t>
  </si>
  <si>
    <t>2#110</t>
  </si>
  <si>
    <t>测试用房</t>
  </si>
  <si>
    <t>2#219</t>
  </si>
  <si>
    <t>2#117-119</t>
  </si>
  <si>
    <t>2#104</t>
  </si>
  <si>
    <t>工艺用房</t>
  </si>
  <si>
    <t>2#106</t>
  </si>
  <si>
    <t>2#526</t>
  </si>
  <si>
    <t>研发中心3层302A</t>
  </si>
  <si>
    <t>研发中心3层302B</t>
  </si>
  <si>
    <t>研发中心3层302C</t>
  </si>
  <si>
    <t>研发中心3层303A.B</t>
  </si>
  <si>
    <t>研发中心3层304A</t>
  </si>
  <si>
    <t>净化用房</t>
  </si>
  <si>
    <t>动力分摊</t>
  </si>
  <si>
    <t>研发中心3层304B</t>
  </si>
  <si>
    <t>研发中心3层304C</t>
  </si>
  <si>
    <t>研发中心3层304D</t>
  </si>
  <si>
    <t>研发中心3层304K</t>
  </si>
  <si>
    <t>更衣室</t>
  </si>
  <si>
    <t>2#112</t>
  </si>
  <si>
    <t>2#102</t>
  </si>
  <si>
    <t>1#427A</t>
  </si>
  <si>
    <t>陈涌海</t>
  </si>
  <si>
    <t>2#235</t>
  </si>
  <si>
    <t>2#237</t>
  </si>
  <si>
    <t>研发中心3层301A</t>
  </si>
  <si>
    <t>4#105A</t>
  </si>
  <si>
    <t>金鹏</t>
  </si>
  <si>
    <t>4#209</t>
  </si>
  <si>
    <t>4#210</t>
  </si>
  <si>
    <t>4#211</t>
  </si>
  <si>
    <t>1#地下室014</t>
  </si>
  <si>
    <t>4#107</t>
  </si>
  <si>
    <t>超净用房</t>
  </si>
  <si>
    <t>1#403</t>
  </si>
  <si>
    <t>1/3</t>
  </si>
  <si>
    <t>马文全</t>
  </si>
  <si>
    <t>2#203-209</t>
  </si>
  <si>
    <t>1#404（内）</t>
  </si>
  <si>
    <t>1#406B</t>
  </si>
  <si>
    <t>1#407A</t>
  </si>
  <si>
    <t>1#409</t>
  </si>
  <si>
    <t>杨涛</t>
  </si>
  <si>
    <t>1#402B</t>
  </si>
  <si>
    <t>1</t>
  </si>
  <si>
    <t>1#407B</t>
  </si>
  <si>
    <t>1#412</t>
  </si>
  <si>
    <t>研发中心3层301B</t>
  </si>
  <si>
    <t>1#612</t>
  </si>
  <si>
    <t>1.9387</t>
  </si>
  <si>
    <t>曲胜春</t>
  </si>
  <si>
    <t>0.0613</t>
  </si>
  <si>
    <t>1#615</t>
  </si>
  <si>
    <t>2#227</t>
  </si>
  <si>
    <t>研发中心3层301C</t>
  </si>
  <si>
    <t>研发中心3层301D</t>
  </si>
  <si>
    <t>5#地下室</t>
  </si>
  <si>
    <t>王智杰</t>
  </si>
  <si>
    <t>食堂304</t>
  </si>
  <si>
    <t>1#地下室</t>
  </si>
  <si>
    <t>1#110</t>
  </si>
  <si>
    <t>刘俊岐组</t>
  </si>
  <si>
    <t>供暖费2倍收费</t>
  </si>
  <si>
    <t>1#112</t>
  </si>
  <si>
    <t>1#102A</t>
  </si>
  <si>
    <t>潘教青</t>
  </si>
  <si>
    <t>1#109</t>
  </si>
  <si>
    <t>1#302</t>
  </si>
  <si>
    <t>1#304</t>
  </si>
  <si>
    <t>1#515</t>
  </si>
  <si>
    <t>4#207</t>
  </si>
  <si>
    <t>1#418</t>
  </si>
  <si>
    <t>赵玲娟</t>
  </si>
  <si>
    <t>1#122</t>
  </si>
  <si>
    <t>陈弘达组支付</t>
  </si>
  <si>
    <t>研发中心3层304E</t>
  </si>
  <si>
    <t>研发中心3层304F</t>
  </si>
  <si>
    <t>研发中心3层304G</t>
  </si>
  <si>
    <t>研发中心3层304H</t>
  </si>
  <si>
    <t>研发中心3层304J</t>
  </si>
  <si>
    <t>1#108</t>
  </si>
  <si>
    <t>1#106</t>
  </si>
  <si>
    <t>1#309</t>
  </si>
  <si>
    <t>1#311</t>
  </si>
  <si>
    <t>1#326A</t>
  </si>
  <si>
    <t>1#328</t>
  </si>
  <si>
    <t>研发中心3层305</t>
  </si>
  <si>
    <t>研发中心3层306</t>
  </si>
  <si>
    <t>2#230</t>
  </si>
  <si>
    <t>张兴旺</t>
  </si>
  <si>
    <t>2#229</t>
  </si>
  <si>
    <t>游经碧</t>
  </si>
  <si>
    <t>2#228</t>
  </si>
  <si>
    <t>2#231</t>
  </si>
  <si>
    <t>2#226</t>
  </si>
  <si>
    <t>孟军华</t>
  </si>
  <si>
    <t>2#120</t>
  </si>
  <si>
    <t>2#225</t>
  </si>
  <si>
    <t>尹志岗</t>
  </si>
  <si>
    <t>2#221</t>
  </si>
  <si>
    <t>2#223</t>
  </si>
  <si>
    <t>2#208</t>
  </si>
  <si>
    <t>曾一平</t>
  </si>
  <si>
    <t>2#101A</t>
  </si>
  <si>
    <t>SIC设备</t>
  </si>
  <si>
    <t>腐蚀间</t>
  </si>
  <si>
    <t>会议室</t>
  </si>
  <si>
    <t>2#101</t>
  </si>
  <si>
    <t>王晓东</t>
  </si>
  <si>
    <t>MBE工艺</t>
  </si>
  <si>
    <t>2#105</t>
  </si>
  <si>
    <t>2#211</t>
  </si>
  <si>
    <t>2#107</t>
  </si>
  <si>
    <t>2#210</t>
  </si>
  <si>
    <t>2#217</t>
  </si>
  <si>
    <t>2#232</t>
  </si>
  <si>
    <t>2#121</t>
  </si>
  <si>
    <t>16#</t>
  </si>
  <si>
    <t>2#212</t>
  </si>
  <si>
    <t>2#214</t>
  </si>
  <si>
    <t>16号气站</t>
  </si>
  <si>
    <t>2020.7-12月</t>
  </si>
  <si>
    <t>1#601</t>
  </si>
  <si>
    <t>王晓亮</t>
  </si>
  <si>
    <t>UPS电源</t>
  </si>
  <si>
    <t>MOCVD</t>
  </si>
  <si>
    <t>装配间</t>
  </si>
  <si>
    <t>2#213</t>
  </si>
  <si>
    <t>1#606</t>
  </si>
  <si>
    <t>1#608A</t>
  </si>
  <si>
    <t>1#616A</t>
  </si>
  <si>
    <t>2#215</t>
  </si>
  <si>
    <t>2#401</t>
  </si>
  <si>
    <t>净化</t>
  </si>
  <si>
    <t>2#402</t>
  </si>
  <si>
    <t>2#404</t>
  </si>
  <si>
    <t>2#406</t>
  </si>
  <si>
    <t>1#111</t>
  </si>
  <si>
    <t>赵有文</t>
  </si>
  <si>
    <t>1#115</t>
  </si>
  <si>
    <t>1#116</t>
  </si>
  <si>
    <t>1#117</t>
  </si>
  <si>
    <t>1#117A</t>
  </si>
  <si>
    <t>1#120</t>
  </si>
  <si>
    <t>1#119</t>
  </si>
  <si>
    <t>1#120A</t>
  </si>
  <si>
    <t>1#124</t>
  </si>
  <si>
    <t>1#126</t>
  </si>
  <si>
    <t>单晶楼</t>
  </si>
  <si>
    <t>气站</t>
  </si>
  <si>
    <t>1#楼地下室西</t>
  </si>
  <si>
    <t>库房</t>
  </si>
  <si>
    <t>2020.5-12</t>
  </si>
  <si>
    <t>体育馆</t>
  </si>
  <si>
    <t>4#202</t>
  </si>
  <si>
    <t>杨少延</t>
  </si>
  <si>
    <t>4#203</t>
  </si>
  <si>
    <t>4#205</t>
  </si>
  <si>
    <t>4#103</t>
  </si>
  <si>
    <t>17#</t>
  </si>
  <si>
    <t>汪连山</t>
  </si>
  <si>
    <t>食堂301</t>
  </si>
  <si>
    <t>食堂303</t>
  </si>
  <si>
    <t>总计</t>
  </si>
  <si>
    <t>1、供暖费单价建筑面积每平方米42元（一个采暖季），折合使用面积为56元/平方米（使用面积）；</t>
  </si>
  <si>
    <t>2、房租按使用面积计算，执行所内标准每月每平方米60元。</t>
  </si>
  <si>
    <t>研发中心供暖费</t>
  </si>
  <si>
    <t>研发中心空调费</t>
  </si>
  <si>
    <t>其他楼供暖费</t>
  </si>
  <si>
    <t xml:space="preserve">超晶格实验室2020年1月—12月科研用房情况一览表                   </t>
  </si>
  <si>
    <t>2#322</t>
  </si>
  <si>
    <t>2#324</t>
  </si>
  <si>
    <t>2#327</t>
  </si>
  <si>
    <t>2#316</t>
  </si>
  <si>
    <t>2#312A</t>
  </si>
  <si>
    <t>2#218</t>
  </si>
  <si>
    <t>17＃106</t>
  </si>
  <si>
    <t>王开友</t>
  </si>
  <si>
    <t>3#314</t>
  </si>
  <si>
    <t>2#503-1</t>
  </si>
  <si>
    <t>2#504</t>
  </si>
  <si>
    <t>餐厅314</t>
  </si>
  <si>
    <t>8#化学库</t>
  </si>
  <si>
    <t>2#108</t>
  </si>
  <si>
    <t>郑厚植</t>
  </si>
  <si>
    <t>2#302</t>
  </si>
  <si>
    <t>2#302A</t>
  </si>
  <si>
    <t>2#306</t>
  </si>
  <si>
    <t>2#320</t>
  </si>
  <si>
    <t>2#231A</t>
  </si>
  <si>
    <t>孙宝权</t>
  </si>
  <si>
    <t>2#310A</t>
  </si>
  <si>
    <t>2#318</t>
  </si>
  <si>
    <t>7#205</t>
  </si>
  <si>
    <t>2#304</t>
  </si>
  <si>
    <t>姬  扬</t>
  </si>
  <si>
    <t>2#310</t>
  </si>
  <si>
    <t>2#313</t>
  </si>
  <si>
    <t>2#315</t>
  </si>
  <si>
    <t>2#317</t>
  </si>
  <si>
    <t>2#220</t>
  </si>
  <si>
    <t>赵建华</t>
  </si>
  <si>
    <t>2#111</t>
  </si>
  <si>
    <t>7#203</t>
  </si>
  <si>
    <t>小会议室</t>
  </si>
  <si>
    <t>7#204</t>
  </si>
  <si>
    <t>2#楼四层</t>
  </si>
  <si>
    <t>3#101</t>
  </si>
  <si>
    <t>2#515</t>
  </si>
  <si>
    <t>魏大海</t>
  </si>
  <si>
    <t>2#418-1</t>
  </si>
  <si>
    <t>2#303B</t>
  </si>
  <si>
    <t>魏钟鸣</t>
  </si>
  <si>
    <t>2#308</t>
  </si>
  <si>
    <t>2#楼五层机房</t>
  </si>
  <si>
    <t>2#514</t>
  </si>
  <si>
    <t>2#512</t>
  </si>
  <si>
    <t>2#516</t>
  </si>
  <si>
    <t>2#419</t>
  </si>
  <si>
    <t>56</t>
  </si>
  <si>
    <t>60</t>
  </si>
  <si>
    <t>12</t>
  </si>
  <si>
    <t>张俊</t>
  </si>
  <si>
    <t>2#201</t>
  </si>
  <si>
    <t>2#307</t>
  </si>
  <si>
    <t>2#414A</t>
  </si>
  <si>
    <t>2#414B</t>
  </si>
  <si>
    <t>2#309</t>
  </si>
  <si>
    <t>谭平恒</t>
  </si>
  <si>
    <t>2#311</t>
  </si>
  <si>
    <t>2#410</t>
  </si>
  <si>
    <t>2#417</t>
  </si>
  <si>
    <t>2#216</t>
  </si>
  <si>
    <t>张新惠</t>
  </si>
  <si>
    <t>2#503-2</t>
  </si>
  <si>
    <t>2#510</t>
  </si>
  <si>
    <t>常  凯</t>
  </si>
  <si>
    <t>7#202</t>
  </si>
  <si>
    <t>2#326</t>
  </si>
  <si>
    <t>吴晓光</t>
  </si>
  <si>
    <t>2#113</t>
  </si>
  <si>
    <t>牛智川</t>
  </si>
  <si>
    <t>2#114</t>
  </si>
  <si>
    <t>2#115</t>
  </si>
  <si>
    <t>2#116</t>
  </si>
  <si>
    <t>2#118</t>
  </si>
  <si>
    <t>2#4层机房</t>
  </si>
  <si>
    <t>2#210A</t>
  </si>
  <si>
    <t>2#312</t>
  </si>
  <si>
    <t>2#508</t>
  </si>
  <si>
    <t>2#411-413</t>
  </si>
  <si>
    <t>2#220A</t>
  </si>
  <si>
    <t>祁楠</t>
  </si>
  <si>
    <t>2#509</t>
  </si>
  <si>
    <t>2#511</t>
  </si>
  <si>
    <t>2#513</t>
  </si>
  <si>
    <t>7#206</t>
  </si>
  <si>
    <t>7#207</t>
  </si>
  <si>
    <t>2#506</t>
  </si>
  <si>
    <t>2#321</t>
  </si>
  <si>
    <t>郭纯英</t>
  </si>
  <si>
    <t>2#321A</t>
  </si>
  <si>
    <t>2#323</t>
  </si>
  <si>
    <t>2#325</t>
  </si>
  <si>
    <t>7#2层北</t>
  </si>
  <si>
    <t>2#301</t>
  </si>
  <si>
    <t>2#303</t>
  </si>
  <si>
    <t>2#303A</t>
  </si>
  <si>
    <t>2#305</t>
  </si>
  <si>
    <t>2#314</t>
  </si>
  <si>
    <t>2#319</t>
  </si>
  <si>
    <t>2#329</t>
  </si>
  <si>
    <t>7#208</t>
  </si>
  <si>
    <t>7#209</t>
  </si>
  <si>
    <t>大会议室</t>
  </si>
  <si>
    <t>2#416</t>
  </si>
  <si>
    <t>2#204</t>
  </si>
  <si>
    <t>2#206</t>
  </si>
  <si>
    <t>张弛</t>
  </si>
  <si>
    <t>2#415B</t>
  </si>
  <si>
    <t>2#415A</t>
  </si>
  <si>
    <t>2#507A</t>
  </si>
  <si>
    <t>骆军委</t>
  </si>
  <si>
    <t>2#501</t>
  </si>
  <si>
    <t>2#502</t>
  </si>
  <si>
    <t>2#505</t>
  </si>
  <si>
    <t>2#507</t>
  </si>
  <si>
    <t>2#328</t>
  </si>
  <si>
    <t>沈国震</t>
  </si>
  <si>
    <t>不含院士办公室</t>
  </si>
  <si>
    <t>3#楼供暖费</t>
  </si>
  <si>
    <t xml:space="preserve">高速电路与神经网络实验室2020年1月—12月科研用房情况一览表                   </t>
  </si>
  <si>
    <t>1#434</t>
  </si>
  <si>
    <t>1#416</t>
  </si>
  <si>
    <t>李卫军</t>
  </si>
  <si>
    <t>1#432</t>
  </si>
  <si>
    <t>1#424</t>
  </si>
  <si>
    <t>1#436</t>
  </si>
  <si>
    <t>1#地下室011</t>
  </si>
  <si>
    <t>1#501</t>
  </si>
  <si>
    <t>曹晓东</t>
  </si>
  <si>
    <t>1#510</t>
  </si>
  <si>
    <t>1#513</t>
  </si>
  <si>
    <t>1#511</t>
  </si>
  <si>
    <t>1#614</t>
  </si>
  <si>
    <t>陈备</t>
  </si>
  <si>
    <t xml:space="preserve">光电系统2020年1月—12月科研用房情况一览表             </t>
  </si>
  <si>
    <t>1#206A</t>
  </si>
  <si>
    <t>1#101A</t>
  </si>
  <si>
    <t>王永杰</t>
  </si>
  <si>
    <t>1#516</t>
  </si>
  <si>
    <t>刘育梁</t>
  </si>
  <si>
    <t>1#518</t>
  </si>
  <si>
    <t>1#102</t>
  </si>
  <si>
    <t>李芳</t>
  </si>
  <si>
    <t>超净房没有暖气</t>
  </si>
  <si>
    <t>刘元辉</t>
  </si>
  <si>
    <t>1#405A</t>
  </si>
  <si>
    <t>1#地下室021</t>
  </si>
  <si>
    <t>单晶楼通道</t>
  </si>
  <si>
    <t>1#306</t>
  </si>
  <si>
    <t>2#3层</t>
  </si>
  <si>
    <t>周燕</t>
  </si>
  <si>
    <t>3#315A、B</t>
  </si>
  <si>
    <t>电费单独计量、供暖、电费冲减 3号楼公用支出</t>
  </si>
  <si>
    <t>2#521</t>
  </si>
  <si>
    <t>李冬梅</t>
  </si>
  <si>
    <t>2#523（原机房）</t>
  </si>
  <si>
    <t>2#5层</t>
  </si>
  <si>
    <t>2#519</t>
  </si>
  <si>
    <t>餐厅306</t>
  </si>
  <si>
    <t>3号楼供暖费</t>
  </si>
  <si>
    <t xml:space="preserve">光电子研究发展中心2020年1月—12月科研用房情况一览表     </t>
  </si>
  <si>
    <t>1#222</t>
  </si>
  <si>
    <t>1#236</t>
  </si>
  <si>
    <t>1#214</t>
  </si>
  <si>
    <t>1#330</t>
  </si>
  <si>
    <t>黄永箴</t>
  </si>
  <si>
    <t>1#110A</t>
  </si>
  <si>
    <t>1#221A</t>
  </si>
  <si>
    <t>1#230</t>
  </si>
  <si>
    <t>1#301</t>
  </si>
  <si>
    <t>1#305</t>
  </si>
  <si>
    <t>1#310</t>
  </si>
  <si>
    <t>1#317</t>
  </si>
  <si>
    <t>1#321</t>
  </si>
  <si>
    <t>1#324</t>
  </si>
  <si>
    <t>1#325</t>
  </si>
  <si>
    <t>1#327</t>
  </si>
  <si>
    <t>3#楼二层</t>
  </si>
  <si>
    <t>1#113</t>
  </si>
  <si>
    <t>韩勤</t>
  </si>
  <si>
    <t>1#202</t>
  </si>
  <si>
    <t>1#210A</t>
  </si>
  <si>
    <t>1#312</t>
  </si>
  <si>
    <t>1#318A</t>
  </si>
  <si>
    <t>1#207</t>
  </si>
  <si>
    <t>杨晓红</t>
  </si>
  <si>
    <t>1#210</t>
  </si>
  <si>
    <t>1#520</t>
  </si>
  <si>
    <t>1#522</t>
  </si>
  <si>
    <t>1#524</t>
  </si>
  <si>
    <t>1#526</t>
  </si>
  <si>
    <t>1#527</t>
  </si>
  <si>
    <t>1#528</t>
  </si>
  <si>
    <t>1#529</t>
  </si>
  <si>
    <t>1#616</t>
  </si>
  <si>
    <t>1#617</t>
  </si>
  <si>
    <t>1#618</t>
  </si>
  <si>
    <t>1#619</t>
  </si>
  <si>
    <t>1#620</t>
  </si>
  <si>
    <t>1#621</t>
  </si>
  <si>
    <t>1#622</t>
  </si>
  <si>
    <t>1#623A</t>
  </si>
  <si>
    <t>1#624</t>
  </si>
  <si>
    <t>1#624A</t>
  </si>
  <si>
    <t>1#626</t>
  </si>
  <si>
    <t>1#302A机房</t>
  </si>
  <si>
    <t>许兴胜</t>
  </si>
  <si>
    <t>1#307</t>
  </si>
  <si>
    <t>1#308</t>
  </si>
  <si>
    <t>1#516A</t>
  </si>
  <si>
    <t>1#503</t>
  </si>
  <si>
    <t>陈少武</t>
  </si>
  <si>
    <t>1#505</t>
  </si>
  <si>
    <t>1#506A</t>
  </si>
  <si>
    <t>1#605</t>
  </si>
  <si>
    <t>杨林</t>
  </si>
  <si>
    <t>1#608</t>
  </si>
  <si>
    <t>1#607A</t>
  </si>
  <si>
    <t>1#613</t>
  </si>
  <si>
    <t>1#303</t>
  </si>
  <si>
    <t>陈弘达</t>
  </si>
  <si>
    <t>陈雄斌</t>
  </si>
  <si>
    <t>1#315</t>
  </si>
  <si>
    <t>张旭</t>
  </si>
  <si>
    <t>1#316</t>
  </si>
  <si>
    <t>唐君</t>
  </si>
  <si>
    <t>1#320</t>
  </si>
  <si>
    <t>耿照新</t>
  </si>
  <si>
    <t>1#326</t>
  </si>
  <si>
    <t>鲁琳</t>
  </si>
  <si>
    <t>1#323</t>
  </si>
  <si>
    <t>裴为华</t>
  </si>
  <si>
    <t>1#334</t>
  </si>
  <si>
    <t>1#517</t>
  </si>
  <si>
    <t>1#523</t>
  </si>
  <si>
    <t>王毅军</t>
  </si>
  <si>
    <t>1#525</t>
  </si>
  <si>
    <t>归强</t>
  </si>
  <si>
    <t>1#527A</t>
  </si>
  <si>
    <t>1#524A</t>
  </si>
  <si>
    <t>3#307</t>
  </si>
  <si>
    <t>刘鸣</t>
  </si>
  <si>
    <t>3#309</t>
  </si>
  <si>
    <t>3#311</t>
  </si>
  <si>
    <t>黄北举</t>
  </si>
  <si>
    <t>2#门口</t>
  </si>
  <si>
    <t>李智勇</t>
  </si>
  <si>
    <t>1#507</t>
  </si>
  <si>
    <t>1#507A</t>
  </si>
  <si>
    <t>1#508</t>
  </si>
  <si>
    <t>1#508A</t>
  </si>
  <si>
    <t>1#509</t>
  </si>
  <si>
    <t>食堂305</t>
  </si>
  <si>
    <t>1#602</t>
  </si>
  <si>
    <t>魏清泉</t>
  </si>
  <si>
    <t>1#603</t>
  </si>
  <si>
    <t>1#604</t>
  </si>
  <si>
    <t>1#607</t>
  </si>
  <si>
    <t>1#609A</t>
  </si>
  <si>
    <t>1#609</t>
  </si>
  <si>
    <t>1#610</t>
  </si>
  <si>
    <t>1#611</t>
  </si>
  <si>
    <t>1#623</t>
  </si>
  <si>
    <t>1#101</t>
  </si>
  <si>
    <t>赵德刚</t>
  </si>
  <si>
    <t>1#103</t>
  </si>
  <si>
    <t>1#105</t>
  </si>
  <si>
    <t>1#107</t>
  </si>
  <si>
    <t>1#209</t>
  </si>
  <si>
    <t>1#107A</t>
  </si>
  <si>
    <t>1#207A</t>
  </si>
  <si>
    <t>4#204</t>
  </si>
  <si>
    <t>4#206</t>
  </si>
  <si>
    <t>4#208A</t>
  </si>
  <si>
    <t>1#201</t>
  </si>
  <si>
    <t>成步文</t>
  </si>
  <si>
    <t>1#203</t>
  </si>
  <si>
    <t>1#205A</t>
  </si>
  <si>
    <t>1#216</t>
  </si>
  <si>
    <t>1#503A</t>
  </si>
  <si>
    <t>1#205</t>
  </si>
  <si>
    <t>1#504</t>
  </si>
  <si>
    <t>2#203</t>
  </si>
  <si>
    <t>4#208</t>
  </si>
  <si>
    <t>1#404（外）</t>
  </si>
  <si>
    <t>1#405B</t>
  </si>
  <si>
    <t>1#332</t>
  </si>
  <si>
    <t>左玉华</t>
  </si>
  <si>
    <t>1#506</t>
  </si>
  <si>
    <t>1#301A机房</t>
  </si>
  <si>
    <t>韩培德</t>
  </si>
  <si>
    <t>1#309A机房</t>
  </si>
  <si>
    <t>1#311A机房</t>
  </si>
  <si>
    <t>1#313</t>
  </si>
  <si>
    <t>1＃502</t>
  </si>
  <si>
    <t>1#514</t>
  </si>
  <si>
    <t>谭满清</t>
  </si>
  <si>
    <t>3#2层东</t>
  </si>
  <si>
    <t>南传达室</t>
  </si>
  <si>
    <t>刘安金</t>
  </si>
  <si>
    <t>1#204</t>
  </si>
  <si>
    <t>安俊明</t>
  </si>
  <si>
    <t>1#218</t>
  </si>
  <si>
    <t>1#318</t>
  </si>
  <si>
    <t>1#322</t>
  </si>
  <si>
    <t>1#420A</t>
  </si>
  <si>
    <t>4#106</t>
  </si>
  <si>
    <t>1#208</t>
  </si>
  <si>
    <t>谢亮</t>
  </si>
  <si>
    <t>1#625</t>
  </si>
  <si>
    <t>1#707</t>
  </si>
  <si>
    <t>1#627</t>
  </si>
  <si>
    <t>1#709</t>
  </si>
  <si>
    <t>5#410</t>
  </si>
  <si>
    <t>刘建国</t>
  </si>
  <si>
    <t>5#412-2</t>
  </si>
  <si>
    <t>5#412-3</t>
  </si>
  <si>
    <t>食堂312</t>
  </si>
  <si>
    <t>餐厅316</t>
  </si>
  <si>
    <t>南门传达室</t>
  </si>
  <si>
    <t>1#213</t>
  </si>
  <si>
    <t>祝宁华</t>
  </si>
  <si>
    <t>1#215</t>
  </si>
  <si>
    <t>1#217</t>
  </si>
  <si>
    <t>1#219</t>
  </si>
  <si>
    <t>1#226</t>
  </si>
  <si>
    <t>1#220</t>
  </si>
  <si>
    <t>1#221</t>
  </si>
  <si>
    <t>1#223</t>
  </si>
  <si>
    <t>1#225</t>
  </si>
  <si>
    <t>1#230A</t>
  </si>
  <si>
    <t>1#228</t>
  </si>
  <si>
    <t>1#224</t>
  </si>
  <si>
    <t>2#423-425</t>
  </si>
  <si>
    <t>20</t>
  </si>
  <si>
    <t>2#418</t>
  </si>
  <si>
    <t>2#420-422</t>
  </si>
  <si>
    <t>1#702A</t>
  </si>
  <si>
    <t>22</t>
  </si>
  <si>
    <t>28</t>
  </si>
  <si>
    <t>4</t>
  </si>
  <si>
    <t>雄安创新研究院</t>
  </si>
  <si>
    <t>3#楼空调费</t>
  </si>
  <si>
    <t>5#楼供暖费</t>
  </si>
  <si>
    <t xml:space="preserve">  </t>
  </si>
  <si>
    <t xml:space="preserve">集成中心2020年1月—12月科研用房情况一览表         </t>
  </si>
  <si>
    <t>3#301-1</t>
  </si>
  <si>
    <t>3#301-2</t>
  </si>
  <si>
    <t>杨富华</t>
  </si>
  <si>
    <t>3#302</t>
  </si>
  <si>
    <t>3#303</t>
  </si>
  <si>
    <t>3#304</t>
  </si>
  <si>
    <t>3#308</t>
  </si>
  <si>
    <t>3#310</t>
  </si>
  <si>
    <t>3#318</t>
  </si>
  <si>
    <t>3#306</t>
  </si>
  <si>
    <t>3#312</t>
  </si>
  <si>
    <t>3#313</t>
  </si>
  <si>
    <t>4#机房</t>
  </si>
  <si>
    <t>超高双倍收供暖费</t>
  </si>
  <si>
    <t>3＃1层东</t>
  </si>
  <si>
    <t>地下室租金减半，夏季不用空调</t>
  </si>
  <si>
    <t>1#417</t>
  </si>
  <si>
    <t>17#西南侧</t>
  </si>
  <si>
    <t>本房间及周边房间无暖气</t>
  </si>
  <si>
    <t>3#1层西</t>
  </si>
  <si>
    <t>4#</t>
  </si>
  <si>
    <t>3#2层更衣间</t>
  </si>
  <si>
    <t>1#427</t>
  </si>
  <si>
    <t>1#512</t>
  </si>
  <si>
    <t>餐厅310</t>
  </si>
  <si>
    <t>3#楼空调制冷费</t>
  </si>
  <si>
    <t xml:space="preserve">工程中心2020年1月—12月科研用房情况一览表         </t>
  </si>
  <si>
    <t>研发中心2层</t>
  </si>
  <si>
    <t>研发中心6层</t>
  </si>
  <si>
    <t>马骁宇</t>
  </si>
  <si>
    <t xml:space="preserve">照明研发中心2020年1月—12月科研用房情况一览表             </t>
  </si>
  <si>
    <t>研发中心406</t>
  </si>
  <si>
    <t>研发中心401-1</t>
  </si>
  <si>
    <t>李晋闽</t>
  </si>
  <si>
    <t>研发中心401</t>
  </si>
  <si>
    <t>王军喜</t>
  </si>
  <si>
    <t>研发中心402</t>
  </si>
  <si>
    <t>研发中心403</t>
  </si>
  <si>
    <t>研发中心404</t>
  </si>
  <si>
    <t>研发中心405</t>
  </si>
  <si>
    <t>研发中心407</t>
  </si>
  <si>
    <t>研发中心409</t>
  </si>
  <si>
    <t>研发中心411</t>
  </si>
  <si>
    <t>研发中心412</t>
  </si>
  <si>
    <t>研发中心413</t>
  </si>
  <si>
    <t>研发中心414</t>
  </si>
  <si>
    <t>研发中心417</t>
  </si>
  <si>
    <t>研发中心418</t>
  </si>
  <si>
    <t>研发中心420</t>
  </si>
  <si>
    <t>研发中心421</t>
  </si>
  <si>
    <t>研发中心422</t>
  </si>
  <si>
    <t>研发中心423</t>
  </si>
  <si>
    <t>研发中心424</t>
  </si>
  <si>
    <t>研发中心地下室</t>
  </si>
  <si>
    <t>研发中心1层</t>
  </si>
  <si>
    <t>研发中心5层</t>
  </si>
  <si>
    <t>3#305</t>
  </si>
  <si>
    <t>王国宏</t>
  </si>
  <si>
    <t>3#316</t>
  </si>
  <si>
    <t>3#2层</t>
  </si>
  <si>
    <t>照明</t>
  </si>
  <si>
    <t xml:space="preserve">全固态光源实验室2020年1月—12月科研用房情况一览表             </t>
  </si>
  <si>
    <t>1#422</t>
  </si>
  <si>
    <t>1#419</t>
  </si>
  <si>
    <t>林学春</t>
  </si>
  <si>
    <t>1#420</t>
  </si>
  <si>
    <t>1#425</t>
  </si>
  <si>
    <t>1#428</t>
  </si>
  <si>
    <t>锅炉房西</t>
  </si>
  <si>
    <t>无供暖</t>
  </si>
  <si>
    <t>3＃1层</t>
  </si>
  <si>
    <t>4#104</t>
  </si>
  <si>
    <t>4#105B</t>
  </si>
  <si>
    <t xml:space="preserve">固态光电信息技术实验室2020年1月-12月科研用房情况一览表 </t>
  </si>
  <si>
    <t>1#421</t>
  </si>
  <si>
    <t>2#109</t>
  </si>
  <si>
    <t>郑婉华</t>
  </si>
  <si>
    <t>研发中心101</t>
  </si>
  <si>
    <t>研发中心408</t>
  </si>
  <si>
    <t>3#315</t>
  </si>
  <si>
    <t>李文昌</t>
  </si>
  <si>
    <t>1#413</t>
  </si>
  <si>
    <t>1#415</t>
  </si>
  <si>
    <t>1#418A</t>
  </si>
  <si>
    <t>1#414</t>
  </si>
  <si>
    <t>1#411</t>
  </si>
  <si>
    <t>1#212</t>
  </si>
  <si>
    <t>研发中心制冷费</t>
  </si>
  <si>
    <t xml:space="preserve">纳米光电子2020年1月-12月科研用房情况一览表             </t>
  </si>
  <si>
    <t>1#234</t>
  </si>
  <si>
    <t>1#408</t>
  </si>
  <si>
    <t>政协委员用房</t>
  </si>
  <si>
    <t>1#410</t>
  </si>
  <si>
    <t>17#105</t>
  </si>
  <si>
    <t>徐云</t>
  </si>
  <si>
    <t>2#4层东</t>
  </si>
  <si>
    <t>2#118A</t>
  </si>
  <si>
    <t>宋国峰</t>
  </si>
  <si>
    <t>7#计算站</t>
  </si>
  <si>
    <t>2/3</t>
  </si>
  <si>
    <t>韦欣</t>
  </si>
  <si>
    <t>种明</t>
  </si>
  <si>
    <t>1#404(内）</t>
  </si>
  <si>
    <t>1#406A</t>
  </si>
  <si>
    <t>2#224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</si>
</sst>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177" formatCode="0.00_ "/>
    <numFmt numFmtId="178" formatCode="0.00;[Red]0.00"/>
    <numFmt numFmtId="179" formatCode="0.00_);[Red]\(0.00\)"/>
    <numFmt numFmtId="180" formatCode="0.0_);[Red]\(0.0\)"/>
    <numFmt numFmtId="181" formatCode="0_ "/>
    <numFmt numFmtId="182" formatCode="0.000_ "/>
  </numFmts>
  <fonts count="67">
    <font>
      <sz val="12"/>
      <name val="宋体"/>
      <charset val="134"/>
    </font>
    <font>
      <b/>
      <sz val="11"/>
      <name val="华文楷体"/>
      <charset val="134"/>
    </font>
    <font>
      <sz val="11"/>
      <name val="华文楷体"/>
      <charset val="134"/>
    </font>
    <font>
      <b/>
      <sz val="16"/>
      <name val="华文楷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华文楷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6"/>
      <color theme="1"/>
      <name val="华文楷体"/>
      <charset val="134"/>
    </font>
    <font>
      <sz val="11"/>
      <color indexed="8"/>
      <name val="华文楷体"/>
      <charset val="134"/>
    </font>
    <font>
      <sz val="11"/>
      <color indexed="12"/>
      <name val="华文楷体"/>
      <charset val="134"/>
    </font>
    <font>
      <b/>
      <sz val="11"/>
      <color indexed="12"/>
      <name val="华文楷体"/>
      <charset val="134"/>
    </font>
    <font>
      <b/>
      <sz val="16"/>
      <color indexed="8"/>
      <name val="华文楷体"/>
      <charset val="134"/>
    </font>
    <font>
      <b/>
      <sz val="11"/>
      <color indexed="8"/>
      <name val="华文楷体"/>
      <charset val="134"/>
    </font>
    <font>
      <sz val="9"/>
      <color indexed="8"/>
      <name val="华文楷体"/>
      <charset val="134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indexed="12"/>
      <name val="宋体"/>
      <charset val="134"/>
      <scheme val="minor"/>
    </font>
    <font>
      <b/>
      <sz val="10"/>
      <color indexed="12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华文楷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sz val="10"/>
      <name val="华文楷体"/>
      <charset val="134"/>
    </font>
    <font>
      <b/>
      <sz val="10"/>
      <name val="华文楷体"/>
      <charset val="134"/>
    </font>
    <font>
      <sz val="10"/>
      <color theme="0"/>
      <name val="宋体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黑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4"/>
      <color indexed="8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color rgb="FF00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"/>
      <color indexed="8"/>
      <name val="Arial"/>
      <charset val="134"/>
    </font>
    <font>
      <sz val="10"/>
      <name val="宋体"/>
      <charset val="134"/>
    </font>
    <font>
      <sz val="10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204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5" fillId="10" borderId="0">
      <alignment horizontal="left" vertical="center"/>
    </xf>
    <xf numFmtId="44" fontId="36" fillId="0" borderId="0" applyFont="0" applyFill="0" applyBorder="0" applyAlignment="0" applyProtection="0">
      <alignment vertical="center"/>
    </xf>
    <xf numFmtId="0" fontId="45" fillId="11" borderId="0">
      <alignment horizontal="center" vertical="top"/>
    </xf>
    <xf numFmtId="0" fontId="41" fillId="25" borderId="0" applyNumberFormat="0" applyBorder="0" applyAlignment="0" applyProtection="0">
      <alignment vertical="center"/>
    </xf>
    <xf numFmtId="0" fontId="48" fillId="19" borderId="28" applyNumberFormat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9" fillId="11" borderId="0">
      <alignment horizontal="right" vertical="top"/>
    </xf>
    <xf numFmtId="43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10" borderId="0">
      <alignment horizontal="right" vertical="center"/>
    </xf>
    <xf numFmtId="0" fontId="62" fillId="0" borderId="0" applyNumberFormat="0" applyFill="0" applyBorder="0" applyAlignment="0" applyProtection="0">
      <alignment vertical="center"/>
    </xf>
    <xf numFmtId="0" fontId="36" fillId="12" borderId="26" applyNumberFormat="0" applyFont="0" applyAlignment="0" applyProtection="0">
      <alignment vertical="center"/>
    </xf>
    <xf numFmtId="0" fontId="36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61" fillId="0" borderId="31" applyNumberFormat="0" applyFill="0" applyAlignment="0" applyProtection="0">
      <alignment vertical="center"/>
    </xf>
    <xf numFmtId="0" fontId="0" fillId="0" borderId="0">
      <alignment vertical="center"/>
    </xf>
    <xf numFmtId="0" fontId="46" fillId="30" borderId="0" applyNumberFormat="0" applyBorder="0" applyAlignment="0" applyProtection="0">
      <alignment vertical="center"/>
    </xf>
    <xf numFmtId="0" fontId="56" fillId="0" borderId="33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0" fillId="23" borderId="29" applyNumberFormat="0" applyAlignment="0" applyProtection="0">
      <alignment vertical="center"/>
    </xf>
    <xf numFmtId="0" fontId="49" fillId="23" borderId="28" applyNumberFormat="0" applyAlignment="0" applyProtection="0">
      <alignment vertical="center"/>
    </xf>
    <xf numFmtId="0" fontId="37" fillId="10" borderId="0">
      <alignment horizontal="center" vertical="top"/>
    </xf>
    <xf numFmtId="0" fontId="40" fillId="13" borderId="27" applyNumberForma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6" fillId="0" borderId="0"/>
    <xf numFmtId="0" fontId="39" fillId="11" borderId="0">
      <alignment horizontal="center" vertical="top"/>
    </xf>
    <xf numFmtId="0" fontId="46" fillId="38" borderId="0" applyNumberFormat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60" fillId="0" borderId="32" applyNumberFormat="0" applyFill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6" fillId="0" borderId="0"/>
    <xf numFmtId="0" fontId="46" fillId="28" borderId="0" applyNumberFormat="0" applyBorder="0" applyAlignment="0" applyProtection="0">
      <alignment vertical="center"/>
    </xf>
    <xf numFmtId="0" fontId="35" fillId="10" borderId="0">
      <alignment horizontal="left" vertical="center"/>
    </xf>
    <xf numFmtId="0" fontId="41" fillId="22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0" borderId="0">
      <alignment horizontal="center" vertical="center"/>
    </xf>
    <xf numFmtId="0" fontId="37" fillId="10" borderId="0">
      <alignment horizontal="center" vertical="top"/>
    </xf>
    <xf numFmtId="0" fontId="35" fillId="10" borderId="0">
      <alignment horizontal="left" vertical="center"/>
    </xf>
    <xf numFmtId="0" fontId="41" fillId="40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9" fillId="11" borderId="0">
      <alignment horizontal="right" vertical="top"/>
    </xf>
    <xf numFmtId="0" fontId="46" fillId="2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2" fillId="10" borderId="0">
      <alignment horizontal="center" vertical="center"/>
    </xf>
    <xf numFmtId="0" fontId="41" fillId="14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1" borderId="0">
      <alignment horizontal="center" vertical="top"/>
    </xf>
    <xf numFmtId="0" fontId="51" fillId="11" borderId="0">
      <alignment horizontal="left" vertical="top"/>
    </xf>
    <xf numFmtId="0" fontId="45" fillId="11" borderId="0">
      <alignment horizontal="center" vertical="top"/>
    </xf>
    <xf numFmtId="0" fontId="36" fillId="0" borderId="0">
      <alignment vertical="center"/>
    </xf>
    <xf numFmtId="0" fontId="37" fillId="10" borderId="0">
      <alignment horizontal="center" vertical="top"/>
    </xf>
    <xf numFmtId="0" fontId="36" fillId="0" borderId="0">
      <alignment vertical="center"/>
    </xf>
    <xf numFmtId="0" fontId="37" fillId="10" borderId="0">
      <alignment horizontal="center" vertical="top"/>
    </xf>
    <xf numFmtId="0" fontId="51" fillId="11" borderId="0">
      <alignment horizontal="left" vertical="top"/>
    </xf>
    <xf numFmtId="0" fontId="35" fillId="10" borderId="0">
      <alignment horizontal="left" vertical="center"/>
    </xf>
    <xf numFmtId="0" fontId="45" fillId="11" borderId="0">
      <alignment horizontal="center" vertical="top"/>
    </xf>
    <xf numFmtId="0" fontId="43" fillId="11" borderId="0">
      <alignment horizontal="center" vertical="center"/>
    </xf>
    <xf numFmtId="0" fontId="54" fillId="10" borderId="0">
      <alignment horizontal="center" vertical="center"/>
    </xf>
    <xf numFmtId="0" fontId="54" fillId="10" borderId="0">
      <alignment horizontal="center" vertical="center"/>
    </xf>
    <xf numFmtId="0" fontId="54" fillId="10" borderId="0">
      <alignment horizontal="center" vertical="center"/>
    </xf>
    <xf numFmtId="0" fontId="54" fillId="10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4" fillId="11" borderId="0">
      <alignment horizontal="center" vertical="center"/>
    </xf>
    <xf numFmtId="0" fontId="35" fillId="10" borderId="0">
      <alignment horizontal="right" vertical="top"/>
    </xf>
    <xf numFmtId="0" fontId="35" fillId="10" borderId="0">
      <alignment horizontal="right" vertical="top"/>
    </xf>
    <xf numFmtId="0" fontId="35" fillId="10" borderId="0">
      <alignment horizontal="right" vertical="top"/>
    </xf>
    <xf numFmtId="0" fontId="42" fillId="10" borderId="0">
      <alignment horizontal="center" vertical="center"/>
    </xf>
    <xf numFmtId="0" fontId="35" fillId="10" borderId="0">
      <alignment horizontal="right" vertical="top"/>
    </xf>
    <xf numFmtId="0" fontId="44" fillId="11" borderId="0">
      <alignment horizontal="center" vertical="center"/>
    </xf>
    <xf numFmtId="0" fontId="44" fillId="11" borderId="0">
      <alignment horizontal="center" vertical="center"/>
    </xf>
    <xf numFmtId="0" fontId="44" fillId="11" borderId="0">
      <alignment horizontal="center" vertical="center"/>
    </xf>
    <xf numFmtId="0" fontId="36" fillId="0" borderId="0">
      <alignment vertical="center"/>
    </xf>
    <xf numFmtId="0" fontId="39" fillId="11" borderId="0">
      <alignment horizontal="right" vertical="top"/>
    </xf>
    <xf numFmtId="0" fontId="35" fillId="10" borderId="0">
      <alignment horizontal="center" vertical="top"/>
    </xf>
    <xf numFmtId="0" fontId="64" fillId="11" borderId="0">
      <alignment horizontal="left" vertical="top"/>
    </xf>
    <xf numFmtId="0" fontId="35" fillId="10" borderId="0">
      <alignment horizontal="center" vertical="top"/>
    </xf>
    <xf numFmtId="0" fontId="64" fillId="11" borderId="0">
      <alignment horizontal="left" vertical="top"/>
    </xf>
    <xf numFmtId="0" fontId="35" fillId="10" borderId="0">
      <alignment horizontal="center" vertical="top"/>
    </xf>
    <xf numFmtId="0" fontId="42" fillId="10" borderId="0">
      <alignment horizontal="center" vertical="center"/>
    </xf>
    <xf numFmtId="0" fontId="35" fillId="10" borderId="0">
      <alignment horizontal="center" vertical="top"/>
    </xf>
    <xf numFmtId="0" fontId="39" fillId="11" borderId="0">
      <alignment horizontal="right" vertical="top"/>
    </xf>
    <xf numFmtId="0" fontId="39" fillId="11" borderId="0">
      <alignment horizontal="center" vertical="top"/>
    </xf>
    <xf numFmtId="0" fontId="39" fillId="11" borderId="0">
      <alignment horizontal="center" vertical="top"/>
    </xf>
    <xf numFmtId="0" fontId="39" fillId="11" borderId="0">
      <alignment horizontal="center" vertical="top"/>
    </xf>
    <xf numFmtId="0" fontId="43" fillId="11" borderId="0">
      <alignment horizontal="left" vertical="center"/>
    </xf>
    <xf numFmtId="0" fontId="39" fillId="11" borderId="0">
      <alignment horizontal="left" vertical="center"/>
    </xf>
    <xf numFmtId="0" fontId="42" fillId="10" borderId="0">
      <alignment horizontal="left" vertical="center"/>
    </xf>
    <xf numFmtId="0" fontId="54" fillId="10" borderId="0">
      <alignment horizontal="center" vertical="center"/>
    </xf>
    <xf numFmtId="0" fontId="42" fillId="10" borderId="0">
      <alignment horizontal="left" vertical="center"/>
    </xf>
    <xf numFmtId="0" fontId="54" fillId="10" borderId="0">
      <alignment horizontal="center" vertical="center"/>
    </xf>
    <xf numFmtId="0" fontId="54" fillId="10" borderId="0">
      <alignment horizontal="center" vertical="center"/>
    </xf>
    <xf numFmtId="0" fontId="54" fillId="10" borderId="0">
      <alignment horizontal="center" vertical="center"/>
    </xf>
    <xf numFmtId="0" fontId="39" fillId="11" borderId="0">
      <alignment horizontal="left" vertical="center"/>
    </xf>
    <xf numFmtId="0" fontId="39" fillId="11" borderId="0">
      <alignment horizontal="left" vertical="center"/>
    </xf>
    <xf numFmtId="0" fontId="39" fillId="11" borderId="0">
      <alignment horizontal="left" vertical="center"/>
    </xf>
    <xf numFmtId="0" fontId="44" fillId="11" borderId="0">
      <alignment horizontal="center" vertical="center"/>
    </xf>
    <xf numFmtId="0" fontId="42" fillId="10" borderId="0">
      <alignment horizontal="left" vertical="center"/>
    </xf>
    <xf numFmtId="0" fontId="42" fillId="10" borderId="0">
      <alignment horizontal="right" vertical="top"/>
    </xf>
    <xf numFmtId="0" fontId="42" fillId="10" borderId="0">
      <alignment horizontal="left" vertical="center"/>
    </xf>
    <xf numFmtId="0" fontId="42" fillId="10" borderId="0">
      <alignment horizontal="right" vertical="top"/>
    </xf>
    <xf numFmtId="0" fontId="42" fillId="10" borderId="0">
      <alignment horizontal="right" vertical="top"/>
    </xf>
    <xf numFmtId="0" fontId="42" fillId="10" borderId="0">
      <alignment horizontal="right" vertical="top"/>
    </xf>
    <xf numFmtId="0" fontId="44" fillId="11" borderId="0">
      <alignment horizontal="center" vertical="center"/>
    </xf>
    <xf numFmtId="0" fontId="44" fillId="11" borderId="0">
      <alignment horizontal="center" vertical="center"/>
    </xf>
    <xf numFmtId="0" fontId="44" fillId="11" borderId="0">
      <alignment horizontal="center" vertical="center"/>
    </xf>
    <xf numFmtId="0" fontId="43" fillId="11" borderId="0">
      <alignment horizontal="right" vertical="top"/>
    </xf>
    <xf numFmtId="0" fontId="43" fillId="11" borderId="0">
      <alignment horizontal="center" vertical="center"/>
    </xf>
    <xf numFmtId="0" fontId="42" fillId="10" borderId="0">
      <alignment horizontal="center" vertical="center"/>
    </xf>
    <xf numFmtId="0" fontId="43" fillId="11" borderId="0">
      <alignment horizontal="center" vertical="center"/>
    </xf>
    <xf numFmtId="0" fontId="42" fillId="10" borderId="0">
      <alignment horizontal="center" vertical="center"/>
    </xf>
    <xf numFmtId="0" fontId="42" fillId="10" borderId="0">
      <alignment horizontal="center" vertical="center"/>
    </xf>
    <xf numFmtId="0" fontId="43" fillId="11" borderId="0">
      <alignment horizontal="right" vertical="top"/>
    </xf>
    <xf numFmtId="0" fontId="43" fillId="11" borderId="0">
      <alignment horizontal="right" vertical="top"/>
    </xf>
    <xf numFmtId="0" fontId="43" fillId="11" borderId="0">
      <alignment horizontal="right" vertical="top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2" fillId="10" borderId="0">
      <alignment horizontal="center" vertical="center"/>
    </xf>
    <xf numFmtId="0" fontId="43" fillId="11" borderId="0">
      <alignment horizontal="center" vertical="center"/>
    </xf>
    <xf numFmtId="0" fontId="42" fillId="10" borderId="0">
      <alignment horizontal="center" vertical="center"/>
    </xf>
    <xf numFmtId="0" fontId="42" fillId="10" borderId="0">
      <alignment horizontal="center" vertical="center"/>
    </xf>
    <xf numFmtId="0" fontId="42" fillId="10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2" fillId="10" borderId="0">
      <alignment horizontal="right" vertical="center"/>
    </xf>
    <xf numFmtId="0" fontId="42" fillId="10" borderId="0">
      <alignment horizontal="right" vertical="center"/>
    </xf>
    <xf numFmtId="0" fontId="42" fillId="10" borderId="0">
      <alignment horizontal="right" vertical="center"/>
    </xf>
    <xf numFmtId="9" fontId="0" fillId="0" borderId="0" applyFont="0" applyFill="0" applyBorder="0" applyAlignment="0" applyProtection="0">
      <alignment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center" vertical="center"/>
    </xf>
    <xf numFmtId="0" fontId="43" fillId="11" borderId="0">
      <alignment horizontal="right" vertical="center"/>
    </xf>
    <xf numFmtId="0" fontId="42" fillId="10" borderId="0">
      <alignment horizontal="center" vertical="center"/>
    </xf>
    <xf numFmtId="0" fontId="42" fillId="10" borderId="0">
      <alignment horizontal="center" vertical="center"/>
    </xf>
    <xf numFmtId="0" fontId="42" fillId="10" borderId="0">
      <alignment horizontal="center" vertical="center"/>
    </xf>
    <xf numFmtId="0" fontId="42" fillId="10" borderId="0">
      <alignment horizontal="center" vertical="center"/>
    </xf>
    <xf numFmtId="0" fontId="42" fillId="10" borderId="0">
      <alignment horizontal="center" vertical="center"/>
    </xf>
    <xf numFmtId="0" fontId="43" fillId="11" borderId="0">
      <alignment horizontal="right" vertical="center"/>
    </xf>
    <xf numFmtId="0" fontId="43" fillId="11" borderId="0">
      <alignment horizontal="right" vertical="center"/>
    </xf>
    <xf numFmtId="0" fontId="43" fillId="11" borderId="0">
      <alignment horizontal="right" vertical="center"/>
    </xf>
    <xf numFmtId="0" fontId="43" fillId="11" borderId="0">
      <alignment horizontal="right" vertical="center"/>
    </xf>
    <xf numFmtId="0" fontId="43" fillId="11" borderId="0">
      <alignment horizontal="right" vertical="center"/>
    </xf>
    <xf numFmtId="0" fontId="43" fillId="11" borderId="0">
      <alignment horizontal="center" vertical="center"/>
    </xf>
    <xf numFmtId="0" fontId="43" fillId="11" borderId="0">
      <alignment horizontal="left" vertical="center"/>
    </xf>
    <xf numFmtId="0" fontId="42" fillId="10" borderId="0">
      <alignment horizontal="center" vertical="center"/>
    </xf>
    <xf numFmtId="0" fontId="36" fillId="0" borderId="0">
      <alignment vertical="center"/>
    </xf>
    <xf numFmtId="0" fontId="42" fillId="10" borderId="0">
      <alignment horizontal="center" vertical="center"/>
    </xf>
    <xf numFmtId="0" fontId="43" fillId="11" borderId="0">
      <alignment horizontal="left" vertical="center"/>
    </xf>
    <xf numFmtId="0" fontId="43" fillId="11" borderId="0">
      <alignment horizontal="left"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6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65" fillId="0" borderId="0">
      <alignment vertical="center"/>
    </xf>
    <xf numFmtId="0" fontId="65" fillId="0" borderId="0">
      <alignment vertical="center"/>
    </xf>
    <xf numFmtId="0" fontId="0" fillId="0" borderId="0"/>
  </cellStyleXfs>
  <cellXfs count="68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3" fillId="2" borderId="0" xfId="20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7" fontId="1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>
      <alignment vertical="center"/>
    </xf>
    <xf numFmtId="0" fontId="1" fillId="4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>
      <alignment vertical="center"/>
    </xf>
    <xf numFmtId="0" fontId="1" fillId="5" borderId="2" xfId="0" applyFont="1" applyFill="1" applyBorder="1" applyAlignment="1">
      <alignment horizontal="center" vertical="center"/>
    </xf>
    <xf numFmtId="177" fontId="1" fillId="5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>
      <alignment vertical="center"/>
    </xf>
    <xf numFmtId="0" fontId="1" fillId="4" borderId="2" xfId="0" applyFont="1" applyFill="1" applyBorder="1">
      <alignment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4" xfId="0" applyFont="1" applyFill="1" applyBorder="1">
      <alignment vertical="center"/>
    </xf>
    <xf numFmtId="176" fontId="1" fillId="6" borderId="4" xfId="0" applyNumberFormat="1" applyFont="1" applyFill="1" applyBorder="1">
      <alignment vertical="center"/>
    </xf>
    <xf numFmtId="177" fontId="1" fillId="6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3" borderId="1" xfId="20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7" fontId="2" fillId="2" borderId="2" xfId="201" applyNumberFormat="1" applyFont="1" applyFill="1" applyBorder="1" applyAlignment="1">
      <alignment horizontal="center" vertical="center"/>
    </xf>
    <xf numFmtId="0" fontId="2" fillId="2" borderId="7" xfId="20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177" fontId="1" fillId="4" borderId="2" xfId="201" applyNumberFormat="1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177" fontId="1" fillId="5" borderId="2" xfId="201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vertical="center"/>
    </xf>
    <xf numFmtId="14" fontId="2" fillId="2" borderId="7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9" fontId="1" fillId="2" borderId="4" xfId="0" applyNumberFormat="1" applyFont="1" applyFill="1" applyBorder="1">
      <alignment vertical="center"/>
    </xf>
    <xf numFmtId="179" fontId="2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177" fontId="9" fillId="4" borderId="2" xfId="0" applyNumberFormat="1" applyFont="1" applyFill="1" applyBorder="1" applyAlignment="1">
      <alignment horizontal="center" vertical="center" wrapText="1"/>
    </xf>
    <xf numFmtId="177" fontId="7" fillId="2" borderId="2" xfId="20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7" fillId="2" borderId="2" xfId="20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200" applyFont="1" applyFill="1" applyBorder="1" applyAlignment="1">
      <alignment horizontal="center" vertical="center"/>
    </xf>
    <xf numFmtId="4" fontId="7" fillId="2" borderId="2" xfId="201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2" xfId="201" applyNumberFormat="1" applyFont="1" applyFill="1" applyBorder="1" applyAlignment="1">
      <alignment horizontal="center" vertical="center"/>
    </xf>
    <xf numFmtId="0" fontId="7" fillId="0" borderId="2" xfId="200" applyFont="1" applyFill="1" applyBorder="1" applyAlignment="1">
      <alignment horizontal="center" vertical="center"/>
    </xf>
    <xf numFmtId="4" fontId="7" fillId="0" borderId="2" xfId="200" applyNumberFormat="1" applyFont="1" applyFill="1" applyBorder="1" applyAlignment="1">
      <alignment horizontal="center" vertical="center"/>
    </xf>
    <xf numFmtId="0" fontId="10" fillId="5" borderId="2" xfId="200" applyFont="1" applyFill="1" applyBorder="1" applyAlignment="1">
      <alignment horizontal="center" vertical="center"/>
    </xf>
    <xf numFmtId="176" fontId="10" fillId="5" borderId="2" xfId="201" applyNumberFormat="1" applyFont="1" applyFill="1" applyBorder="1" applyAlignment="1">
      <alignment horizontal="center" vertical="center"/>
    </xf>
    <xf numFmtId="4" fontId="10" fillId="5" borderId="2" xfId="200" applyNumberFormat="1" applyFont="1" applyFill="1" applyBorder="1" applyAlignment="1">
      <alignment horizontal="center" vertical="center"/>
    </xf>
    <xf numFmtId="177" fontId="10" fillId="5" borderId="2" xfId="0" applyNumberFormat="1" applyFont="1" applyFill="1" applyBorder="1" applyAlignment="1">
      <alignment horizontal="center" vertical="center"/>
    </xf>
    <xf numFmtId="0" fontId="7" fillId="2" borderId="2" xfId="201" applyFont="1" applyFill="1" applyBorder="1" applyAlignment="1">
      <alignment horizontal="center" vertical="center"/>
    </xf>
    <xf numFmtId="0" fontId="7" fillId="2" borderId="3" xfId="201" applyFont="1" applyFill="1" applyBorder="1" applyAlignment="1">
      <alignment horizontal="center" vertical="center"/>
    </xf>
    <xf numFmtId="176" fontId="7" fillId="2" borderId="3" xfId="201" applyNumberFormat="1" applyFont="1" applyFill="1" applyBorder="1" applyAlignment="1">
      <alignment horizontal="center" vertical="center"/>
    </xf>
    <xf numFmtId="4" fontId="7" fillId="2" borderId="3" xfId="201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4" borderId="3" xfId="201" applyNumberFormat="1" applyFont="1" applyFill="1" applyBorder="1" applyAlignment="1">
      <alignment horizontal="center" vertical="center"/>
    </xf>
    <xf numFmtId="4" fontId="10" fillId="4" borderId="3" xfId="201" applyNumberFormat="1" applyFont="1" applyFill="1" applyBorder="1" applyAlignment="1">
      <alignment horizontal="center" vertical="center"/>
    </xf>
    <xf numFmtId="177" fontId="10" fillId="4" borderId="3" xfId="201" applyNumberFormat="1" applyFont="1" applyFill="1" applyBorder="1" applyAlignment="1">
      <alignment horizontal="center" vertical="center"/>
    </xf>
    <xf numFmtId="0" fontId="10" fillId="6" borderId="4" xfId="0" applyFont="1" applyFill="1" applyBorder="1">
      <alignment vertical="center"/>
    </xf>
    <xf numFmtId="0" fontId="7" fillId="6" borderId="4" xfId="0" applyFont="1" applyFill="1" applyBorder="1">
      <alignment vertical="center"/>
    </xf>
    <xf numFmtId="177" fontId="10" fillId="6" borderId="4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7" fontId="12" fillId="0" borderId="0" xfId="0" applyNumberFormat="1" applyFont="1">
      <alignment vertical="center"/>
    </xf>
    <xf numFmtId="0" fontId="1" fillId="0" borderId="0" xfId="0" applyFont="1">
      <alignment vertical="center"/>
    </xf>
    <xf numFmtId="0" fontId="10" fillId="3" borderId="1" xfId="20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7" fontId="8" fillId="7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7" fontId="9" fillId="7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7" fontId="7" fillId="0" borderId="2" xfId="201" applyNumberFormat="1" applyFont="1" applyFill="1" applyBorder="1" applyAlignment="1">
      <alignment horizontal="center" vertical="center"/>
    </xf>
    <xf numFmtId="177" fontId="7" fillId="7" borderId="2" xfId="201" applyNumberFormat="1" applyFont="1" applyFill="1" applyBorder="1" applyAlignment="1">
      <alignment horizontal="center" vertical="center"/>
    </xf>
    <xf numFmtId="0" fontId="7" fillId="0" borderId="2" xfId="201" applyFont="1" applyFill="1" applyBorder="1" applyAlignment="1">
      <alignment horizontal="center" vertical="center"/>
    </xf>
    <xf numFmtId="0" fontId="7" fillId="2" borderId="7" xfId="201" applyFont="1" applyFill="1" applyBorder="1">
      <alignment vertical="center"/>
    </xf>
    <xf numFmtId="0" fontId="7" fillId="2" borderId="7" xfId="0" applyFont="1" applyFill="1" applyBorder="1" applyAlignment="1">
      <alignment vertical="center"/>
    </xf>
    <xf numFmtId="0" fontId="7" fillId="0" borderId="7" xfId="201" applyFont="1" applyFill="1" applyBorder="1">
      <alignment vertical="center"/>
    </xf>
    <xf numFmtId="177" fontId="10" fillId="5" borderId="2" xfId="201" applyNumberFormat="1" applyFont="1" applyFill="1" applyBorder="1" applyAlignment="1">
      <alignment horizontal="center" vertical="center"/>
    </xf>
    <xf numFmtId="177" fontId="10" fillId="7" borderId="2" xfId="201" applyNumberFormat="1" applyFont="1" applyFill="1" applyBorder="1" applyAlignment="1">
      <alignment horizontal="center" vertical="center"/>
    </xf>
    <xf numFmtId="0" fontId="10" fillId="0" borderId="2" xfId="201" applyFont="1" applyFill="1" applyBorder="1" applyAlignment="1">
      <alignment horizontal="center" vertical="center"/>
    </xf>
    <xf numFmtId="0" fontId="10" fillId="0" borderId="7" xfId="201" applyFont="1" applyFill="1" applyBorder="1">
      <alignment vertical="center"/>
    </xf>
    <xf numFmtId="177" fontId="7" fillId="7" borderId="2" xfId="202" applyNumberFormat="1" applyFont="1" applyFill="1" applyBorder="1" applyAlignment="1">
      <alignment horizontal="center" vertical="center"/>
    </xf>
    <xf numFmtId="177" fontId="7" fillId="7" borderId="3" xfId="202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177" fontId="10" fillId="7" borderId="3" xfId="202" applyNumberFormat="1" applyFont="1" applyFill="1" applyBorder="1" applyAlignment="1">
      <alignment horizontal="center" vertical="center"/>
    </xf>
    <xf numFmtId="177" fontId="10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2" borderId="9" xfId="0" applyFont="1" applyFill="1" applyBorder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77" fontId="7" fillId="2" borderId="0" xfId="202" applyNumberFormat="1" applyFont="1" applyFill="1" applyBorder="1" applyAlignment="1">
      <alignment horizontal="center" vertical="center"/>
    </xf>
    <xf numFmtId="0" fontId="7" fillId="0" borderId="0" xfId="175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2" borderId="0" xfId="175" applyFont="1" applyFill="1" applyBorder="1" applyAlignment="1">
      <alignment horizontal="center" vertical="center"/>
    </xf>
    <xf numFmtId="0" fontId="7" fillId="0" borderId="0" xfId="203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177" fontId="10" fillId="2" borderId="0" xfId="202" applyNumberFormat="1" applyFont="1" applyFill="1" applyBorder="1" applyAlignment="1">
      <alignment horizontal="center" vertical="center"/>
    </xf>
    <xf numFmtId="0" fontId="10" fillId="0" borderId="0" xfId="203" applyFont="1" applyFill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7" fillId="2" borderId="0" xfId="202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177" fontId="12" fillId="2" borderId="0" xfId="0" applyNumberFormat="1" applyFont="1" applyFill="1">
      <alignment vertical="center"/>
    </xf>
    <xf numFmtId="0" fontId="15" fillId="2" borderId="0" xfId="201" applyFont="1" applyFill="1" applyAlignment="1">
      <alignment horizontal="center" vertical="center"/>
    </xf>
    <xf numFmtId="0" fontId="12" fillId="2" borderId="2" xfId="201" applyFont="1" applyFill="1" applyBorder="1" applyAlignment="1">
      <alignment horizontal="center" vertical="center"/>
    </xf>
    <xf numFmtId="177" fontId="12" fillId="2" borderId="2" xfId="201" applyNumberFormat="1" applyFont="1" applyFill="1" applyBorder="1" applyAlignment="1">
      <alignment horizontal="center" vertical="center"/>
    </xf>
    <xf numFmtId="0" fontId="16" fillId="4" borderId="2" xfId="201" applyFont="1" applyFill="1" applyBorder="1" applyAlignment="1">
      <alignment horizontal="center" vertical="center"/>
    </xf>
    <xf numFmtId="0" fontId="12" fillId="4" borderId="2" xfId="201" applyFont="1" applyFill="1" applyBorder="1" applyAlignment="1">
      <alignment horizontal="center" vertical="center"/>
    </xf>
    <xf numFmtId="177" fontId="12" fillId="4" borderId="2" xfId="20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5" borderId="2" xfId="201" applyFont="1" applyFill="1" applyBorder="1" applyAlignment="1">
      <alignment horizontal="center" vertical="center"/>
    </xf>
    <xf numFmtId="177" fontId="16" fillId="5" borderId="2" xfId="201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77" fontId="16" fillId="4" borderId="2" xfId="201" applyNumberFormat="1" applyFont="1" applyFill="1" applyBorder="1" applyAlignment="1">
      <alignment horizontal="center" vertical="center"/>
    </xf>
    <xf numFmtId="176" fontId="12" fillId="2" borderId="2" xfId="201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179" fontId="12" fillId="2" borderId="2" xfId="0" applyNumberFormat="1" applyFont="1" applyFill="1" applyBorder="1" applyAlignment="1">
      <alignment horizontal="center" vertical="center"/>
    </xf>
    <xf numFmtId="179" fontId="16" fillId="5" borderId="2" xfId="0" applyNumberFormat="1" applyFont="1" applyFill="1" applyBorder="1" applyAlignment="1">
      <alignment horizontal="center" vertical="center"/>
    </xf>
    <xf numFmtId="176" fontId="16" fillId="5" borderId="2" xfId="201" applyNumberFormat="1" applyFont="1" applyFill="1" applyBorder="1" applyAlignment="1">
      <alignment horizontal="center" vertical="center"/>
    </xf>
    <xf numFmtId="0" fontId="12" fillId="2" borderId="2" xfId="20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3" xfId="201" applyFont="1" applyFill="1" applyBorder="1" applyAlignment="1">
      <alignment horizontal="center" vertical="center"/>
    </xf>
    <xf numFmtId="177" fontId="16" fillId="4" borderId="3" xfId="201" applyNumberFormat="1" applyFont="1" applyFill="1" applyBorder="1" applyAlignment="1">
      <alignment horizontal="center" vertical="center"/>
    </xf>
    <xf numFmtId="176" fontId="16" fillId="4" borderId="3" xfId="201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177" fontId="16" fillId="6" borderId="4" xfId="0" applyNumberFormat="1" applyFont="1" applyFill="1" applyBorder="1" applyAlignment="1">
      <alignment horizontal="center" vertical="center"/>
    </xf>
    <xf numFmtId="0" fontId="15" fillId="2" borderId="0" xfId="201" applyFont="1" applyFill="1" applyBorder="1" applyAlignment="1">
      <alignment vertical="center"/>
    </xf>
    <xf numFmtId="0" fontId="12" fillId="2" borderId="7" xfId="201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177" fontId="16" fillId="2" borderId="2" xfId="201" applyNumberFormat="1" applyFont="1" applyFill="1" applyBorder="1" applyAlignment="1">
      <alignment horizontal="center" vertical="center"/>
    </xf>
    <xf numFmtId="0" fontId="16" fillId="2" borderId="2" xfId="201" applyFont="1" applyFill="1" applyBorder="1" applyAlignment="1">
      <alignment horizontal="center" vertical="center"/>
    </xf>
    <xf numFmtId="0" fontId="16" fillId="2" borderId="7" xfId="201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177" fontId="12" fillId="0" borderId="2" xfId="201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177" fontId="16" fillId="0" borderId="2" xfId="201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2" fillId="2" borderId="7" xfId="0" applyFont="1" applyFill="1" applyBorder="1">
      <alignment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12" fillId="2" borderId="11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177" fontId="16" fillId="2" borderId="4" xfId="0" applyNumberFormat="1" applyFont="1" applyFill="1" applyBorder="1" applyAlignment="1">
      <alignment horizontal="center" vertical="center"/>
    </xf>
    <xf numFmtId="0" fontId="12" fillId="2" borderId="4" xfId="201" applyFont="1" applyFill="1" applyBorder="1" applyAlignment="1">
      <alignment horizontal="center" vertical="center"/>
    </xf>
    <xf numFmtId="0" fontId="12" fillId="2" borderId="9" xfId="0" applyFont="1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18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9" fillId="0" borderId="0" xfId="0" applyFont="1" applyFill="1">
      <alignment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177" fontId="18" fillId="0" borderId="0" xfId="0" applyNumberFormat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0" fontId="20" fillId="0" borderId="0" xfId="201" applyFont="1" applyFill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/>
    </xf>
    <xf numFmtId="180" fontId="18" fillId="0" borderId="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177" fontId="18" fillId="0" borderId="12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180" fontId="18" fillId="5" borderId="2" xfId="0" applyNumberFormat="1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 vertical="center"/>
    </xf>
    <xf numFmtId="177" fontId="18" fillId="5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0" fontId="19" fillId="5" borderId="2" xfId="0" applyFont="1" applyFill="1" applyBorder="1" applyAlignment="1">
      <alignment horizontal="center" vertical="center"/>
    </xf>
    <xf numFmtId="180" fontId="19" fillId="5" borderId="2" xfId="0" applyNumberFormat="1" applyFont="1" applyFill="1" applyBorder="1" applyAlignment="1">
      <alignment horizontal="center" vertical="center"/>
    </xf>
    <xf numFmtId="0" fontId="19" fillId="5" borderId="12" xfId="0" applyFont="1" applyFill="1" applyBorder="1" applyAlignment="1">
      <alignment horizontal="center" vertical="center"/>
    </xf>
    <xf numFmtId="177" fontId="19" fillId="5" borderId="12" xfId="0" applyNumberFormat="1" applyFont="1" applyFill="1" applyBorder="1" applyAlignment="1">
      <alignment horizontal="center" vertical="center"/>
    </xf>
    <xf numFmtId="181" fontId="18" fillId="0" borderId="2" xfId="0" applyNumberFormat="1" applyFont="1" applyFill="1" applyBorder="1" applyAlignment="1">
      <alignment horizontal="center" vertical="center"/>
    </xf>
    <xf numFmtId="181" fontId="19" fillId="5" borderId="2" xfId="0" applyNumberFormat="1" applyFont="1" applyFill="1" applyBorder="1" applyAlignment="1">
      <alignment horizontal="center" vertical="center"/>
    </xf>
    <xf numFmtId="0" fontId="18" fillId="0" borderId="2" xfId="20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left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177" fontId="19" fillId="5" borderId="13" xfId="0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 vertical="center"/>
    </xf>
    <xf numFmtId="0" fontId="19" fillId="6" borderId="4" xfId="0" applyFont="1" applyFill="1" applyBorder="1" applyAlignment="1">
      <alignment horizontal="center" vertical="center"/>
    </xf>
    <xf numFmtId="180" fontId="19" fillId="6" borderId="4" xfId="0" applyNumberFormat="1" applyFont="1" applyFill="1" applyBorder="1" applyAlignment="1">
      <alignment horizontal="center" vertical="center"/>
    </xf>
    <xf numFmtId="177" fontId="19" fillId="6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177" fontId="18" fillId="0" borderId="0" xfId="0" applyNumberFormat="1" applyFont="1">
      <alignment vertical="center"/>
    </xf>
    <xf numFmtId="0" fontId="19" fillId="0" borderId="0" xfId="0" applyFont="1" applyFill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80" fontId="18" fillId="0" borderId="0" xfId="0" applyNumberFormat="1" applyFont="1" applyFill="1" applyAlignment="1">
      <alignment horizontal="left" vertical="center"/>
    </xf>
    <xf numFmtId="176" fontId="18" fillId="0" borderId="12" xfId="201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0" fontId="18" fillId="0" borderId="7" xfId="201" applyFont="1" applyFill="1" applyBorder="1" applyAlignment="1">
      <alignment vertical="center"/>
    </xf>
    <xf numFmtId="176" fontId="18" fillId="5" borderId="12" xfId="201" applyNumberFormat="1" applyFont="1" applyFill="1" applyBorder="1" applyAlignment="1">
      <alignment horizontal="center" vertical="center"/>
    </xf>
    <xf numFmtId="177" fontId="18" fillId="5" borderId="2" xfId="0" applyNumberFormat="1" applyFont="1" applyFill="1" applyBorder="1" applyAlignment="1">
      <alignment horizontal="center" vertical="center"/>
    </xf>
    <xf numFmtId="177" fontId="18" fillId="2" borderId="2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0" fontId="18" fillId="0" borderId="7" xfId="20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77" fontId="18" fillId="0" borderId="14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7" xfId="0" applyFont="1" applyFill="1" applyBorder="1" applyAlignment="1">
      <alignment horizontal="center" vertical="center"/>
    </xf>
    <xf numFmtId="0" fontId="18" fillId="0" borderId="13" xfId="20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/>
    </xf>
    <xf numFmtId="0" fontId="19" fillId="2" borderId="13" xfId="201" applyFont="1" applyFill="1" applyBorder="1" applyAlignment="1">
      <alignment horizontal="center" vertical="center"/>
    </xf>
    <xf numFmtId="0" fontId="19" fillId="2" borderId="7" xfId="201" applyFont="1" applyFill="1" applyBorder="1" applyAlignment="1">
      <alignment vertical="center"/>
    </xf>
    <xf numFmtId="0" fontId="18" fillId="2" borderId="2" xfId="201" applyFont="1" applyFill="1" applyBorder="1" applyAlignment="1">
      <alignment horizontal="center" vertical="center"/>
    </xf>
    <xf numFmtId="0" fontId="18" fillId="2" borderId="7" xfId="201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19" fillId="2" borderId="2" xfId="20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/>
    </xf>
    <xf numFmtId="0" fontId="19" fillId="0" borderId="13" xfId="20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8" fontId="18" fillId="0" borderId="0" xfId="0" applyNumberFormat="1" applyFont="1" applyFill="1" applyAlignment="1">
      <alignment horizontal="center" vertical="center"/>
    </xf>
    <xf numFmtId="179" fontId="18" fillId="0" borderId="0" xfId="0" applyNumberFormat="1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77" fontId="10" fillId="4" borderId="3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0" fontId="21" fillId="2" borderId="0" xfId="0" applyFont="1" applyFill="1">
      <alignment vertical="center"/>
    </xf>
    <xf numFmtId="0" fontId="18" fillId="2" borderId="7" xfId="0" applyFont="1" applyFill="1" applyBorder="1" applyAlignment="1">
      <alignment horizontal="left" vertical="center"/>
    </xf>
    <xf numFmtId="177" fontId="10" fillId="4" borderId="2" xfId="201" applyNumberFormat="1" applyFont="1" applyFill="1" applyBorder="1" applyAlignment="1">
      <alignment horizontal="center" vertical="center"/>
    </xf>
    <xf numFmtId="177" fontId="10" fillId="4" borderId="2" xfId="0" applyNumberFormat="1" applyFont="1" applyFill="1" applyBorder="1" applyAlignment="1">
      <alignment horizontal="center" vertical="center"/>
    </xf>
    <xf numFmtId="0" fontId="22" fillId="2" borderId="0" xfId="0" applyFont="1" applyFill="1">
      <alignment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 vertical="center" wrapText="1"/>
    </xf>
    <xf numFmtId="177" fontId="10" fillId="2" borderId="4" xfId="201" applyNumberFormat="1" applyFont="1" applyFill="1" applyBorder="1" applyAlignment="1">
      <alignment horizontal="center" vertical="center"/>
    </xf>
    <xf numFmtId="177" fontId="10" fillId="2" borderId="9" xfId="201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Fill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7" fillId="0" borderId="0" xfId="0" applyFont="1" applyFill="1">
      <alignment vertical="center"/>
    </xf>
    <xf numFmtId="0" fontId="10" fillId="0" borderId="0" xfId="0" applyFont="1" applyFill="1">
      <alignment vertical="center"/>
    </xf>
    <xf numFmtId="177" fontId="18" fillId="0" borderId="0" xfId="0" applyNumberFormat="1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177" fontId="19" fillId="4" borderId="2" xfId="0" applyNumberFormat="1" applyFont="1" applyFill="1" applyBorder="1" applyAlignment="1">
      <alignment horizontal="center" vertical="center"/>
    </xf>
    <xf numFmtId="179" fontId="19" fillId="4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2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177" fontId="19" fillId="4" borderId="3" xfId="0" applyNumberFormat="1" applyFont="1" applyFill="1" applyBorder="1" applyAlignment="1">
      <alignment horizontal="center" vertical="center"/>
    </xf>
    <xf numFmtId="179" fontId="19" fillId="4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7" fontId="19" fillId="5" borderId="3" xfId="0" applyNumberFormat="1" applyFont="1" applyFill="1" applyBorder="1" applyAlignment="1">
      <alignment horizontal="center" vertical="center"/>
    </xf>
    <xf numFmtId="177" fontId="19" fillId="5" borderId="2" xfId="0" applyNumberFormat="1" applyFont="1" applyFill="1" applyBorder="1" applyAlignment="1">
      <alignment horizontal="center" vertical="center"/>
    </xf>
    <xf numFmtId="179" fontId="10" fillId="4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177" fontId="10" fillId="5" borderId="3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177" fontId="18" fillId="4" borderId="2" xfId="0" applyNumberFormat="1" applyFont="1" applyFill="1" applyBorder="1" applyAlignment="1">
      <alignment horizontal="center" vertical="center"/>
    </xf>
    <xf numFmtId="0" fontId="18" fillId="8" borderId="3" xfId="0" applyFont="1" applyFill="1" applyBorder="1" applyAlignment="1">
      <alignment horizontal="center" vertical="center" wrapText="1"/>
    </xf>
    <xf numFmtId="0" fontId="18" fillId="8" borderId="16" xfId="0" applyFont="1" applyFill="1" applyBorder="1" applyAlignment="1">
      <alignment horizontal="center" vertical="center" wrapText="1"/>
    </xf>
    <xf numFmtId="0" fontId="18" fillId="8" borderId="3" xfId="0" applyFont="1" applyFill="1" applyBorder="1" applyAlignment="1">
      <alignment horizontal="center" vertical="center"/>
    </xf>
    <xf numFmtId="179" fontId="18" fillId="8" borderId="2" xfId="0" applyNumberFormat="1" applyFont="1" applyFill="1" applyBorder="1" applyAlignment="1">
      <alignment horizontal="center" vertical="center"/>
    </xf>
    <xf numFmtId="0" fontId="18" fillId="8" borderId="2" xfId="200" applyFont="1" applyFill="1" applyBorder="1" applyAlignment="1">
      <alignment horizontal="center" vertical="center"/>
    </xf>
    <xf numFmtId="177" fontId="18" fillId="8" borderId="2" xfId="200" applyNumberFormat="1" applyFont="1" applyFill="1" applyBorder="1" applyAlignment="1">
      <alignment horizontal="center" vertical="center"/>
    </xf>
    <xf numFmtId="176" fontId="18" fillId="8" borderId="2" xfId="200" applyNumberFormat="1" applyFont="1" applyFill="1" applyBorder="1" applyAlignment="1">
      <alignment horizontal="center" vertical="center"/>
    </xf>
    <xf numFmtId="176" fontId="18" fillId="0" borderId="2" xfId="201" applyNumberFormat="1" applyFont="1" applyFill="1" applyBorder="1" applyAlignment="1">
      <alignment horizontal="center" vertical="center"/>
    </xf>
    <xf numFmtId="177" fontId="18" fillId="0" borderId="2" xfId="201" applyNumberFormat="1" applyFont="1" applyFill="1" applyBorder="1" applyAlignment="1">
      <alignment horizontal="center" vertical="center"/>
    </xf>
    <xf numFmtId="179" fontId="19" fillId="4" borderId="2" xfId="201" applyNumberFormat="1" applyFont="1" applyFill="1" applyBorder="1" applyAlignment="1">
      <alignment horizontal="center" vertical="center"/>
    </xf>
    <xf numFmtId="177" fontId="19" fillId="4" borderId="2" xfId="201" applyNumberFormat="1" applyFont="1" applyFill="1" applyBorder="1" applyAlignment="1">
      <alignment horizontal="center" vertical="center"/>
    </xf>
    <xf numFmtId="177" fontId="19" fillId="2" borderId="3" xfId="201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177" fontId="18" fillId="2" borderId="17" xfId="201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177" fontId="18" fillId="2" borderId="2" xfId="201" applyNumberFormat="1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176" fontId="18" fillId="2" borderId="2" xfId="201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79" fontId="19" fillId="4" borderId="3" xfId="201" applyNumberFormat="1" applyFont="1" applyFill="1" applyBorder="1" applyAlignment="1">
      <alignment horizontal="center" vertical="center"/>
    </xf>
    <xf numFmtId="177" fontId="19" fillId="4" borderId="3" xfId="201" applyNumberFormat="1" applyFont="1" applyFill="1" applyBorder="1" applyAlignment="1">
      <alignment horizontal="center" vertical="center"/>
    </xf>
    <xf numFmtId="177" fontId="19" fillId="2" borderId="17" xfId="201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176" fontId="18" fillId="0" borderId="3" xfId="201" applyNumberFormat="1" applyFont="1" applyFill="1" applyBorder="1" applyAlignment="1">
      <alignment horizontal="center" vertical="center"/>
    </xf>
    <xf numFmtId="177" fontId="18" fillId="0" borderId="3" xfId="201" applyNumberFormat="1" applyFont="1" applyFill="1" applyBorder="1" applyAlignment="1">
      <alignment horizontal="center" vertical="center"/>
    </xf>
    <xf numFmtId="177" fontId="18" fillId="2" borderId="3" xfId="201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176" fontId="19" fillId="5" borderId="3" xfId="201" applyNumberFormat="1" applyFont="1" applyFill="1" applyBorder="1" applyAlignment="1">
      <alignment horizontal="center" vertical="center"/>
    </xf>
    <xf numFmtId="177" fontId="19" fillId="5" borderId="3" xfId="201" applyNumberFormat="1" applyFont="1" applyFill="1" applyBorder="1" applyAlignment="1">
      <alignment horizontal="center" vertical="center"/>
    </xf>
    <xf numFmtId="177" fontId="19" fillId="0" borderId="3" xfId="201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177" fontId="19" fillId="2" borderId="2" xfId="201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7" fontId="19" fillId="5" borderId="2" xfId="201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176" fontId="19" fillId="5" borderId="2" xfId="201" applyNumberFormat="1" applyFont="1" applyFill="1" applyBorder="1" applyAlignment="1">
      <alignment horizontal="center" vertical="center"/>
    </xf>
    <xf numFmtId="177" fontId="19" fillId="0" borderId="2" xfId="201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6" fontId="18" fillId="4" borderId="2" xfId="201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6" fontId="18" fillId="8" borderId="2" xfId="201" applyNumberFormat="1" applyFont="1" applyFill="1" applyBorder="1" applyAlignment="1">
      <alignment horizontal="center" vertical="center"/>
    </xf>
    <xf numFmtId="177" fontId="18" fillId="8" borderId="2" xfId="201" applyNumberFormat="1" applyFont="1" applyFill="1" applyBorder="1" applyAlignment="1">
      <alignment horizontal="center" vertical="center"/>
    </xf>
    <xf numFmtId="177" fontId="7" fillId="8" borderId="2" xfId="201" applyNumberFormat="1" applyFont="1" applyFill="1" applyBorder="1" applyAlignment="1">
      <alignment horizontal="center" vertical="center"/>
    </xf>
    <xf numFmtId="177" fontId="19" fillId="2" borderId="18" xfId="0" applyNumberFormat="1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49" fontId="10" fillId="2" borderId="0" xfId="0" applyNumberFormat="1" applyFont="1" applyFill="1">
      <alignment vertical="center"/>
    </xf>
    <xf numFmtId="10" fontId="7" fillId="2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10" fillId="2" borderId="0" xfId="0" applyNumberFormat="1" applyFont="1" applyFill="1">
      <alignment vertical="center"/>
    </xf>
    <xf numFmtId="176" fontId="7" fillId="2" borderId="0" xfId="0" applyNumberFormat="1" applyFont="1" applyFill="1">
      <alignment vertical="center"/>
    </xf>
    <xf numFmtId="177" fontId="7" fillId="2" borderId="0" xfId="0" applyNumberFormat="1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25" fillId="2" borderId="0" xfId="201" applyFont="1" applyFill="1" applyAlignment="1">
      <alignment horizontal="center" vertical="center"/>
    </xf>
    <xf numFmtId="0" fontId="10" fillId="4" borderId="2" xfId="201" applyFont="1" applyFill="1" applyBorder="1" applyAlignment="1">
      <alignment horizontal="center" vertical="center"/>
    </xf>
    <xf numFmtId="0" fontId="7" fillId="4" borderId="2" xfId="201" applyFont="1" applyFill="1" applyBorder="1" applyAlignment="1">
      <alignment horizontal="center" vertical="center"/>
    </xf>
    <xf numFmtId="176" fontId="7" fillId="4" borderId="2" xfId="201" applyNumberFormat="1" applyFont="1" applyFill="1" applyBorder="1" applyAlignment="1">
      <alignment horizontal="center" vertical="center"/>
    </xf>
    <xf numFmtId="177" fontId="7" fillId="4" borderId="2" xfId="201" applyNumberFormat="1" applyFont="1" applyFill="1" applyBorder="1" applyAlignment="1">
      <alignment horizontal="center" vertical="center"/>
    </xf>
    <xf numFmtId="176" fontId="10" fillId="4" borderId="2" xfId="201" applyNumberFormat="1" applyFont="1" applyFill="1" applyBorder="1" applyAlignment="1">
      <alignment horizontal="center" vertical="center"/>
    </xf>
    <xf numFmtId="0" fontId="10" fillId="5" borderId="2" xfId="20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177" fontId="10" fillId="5" borderId="2" xfId="200" applyNumberFormat="1" applyFont="1" applyFill="1" applyBorder="1" applyAlignment="1">
      <alignment horizontal="center" vertical="center"/>
    </xf>
    <xf numFmtId="176" fontId="10" fillId="5" borderId="2" xfId="200" applyNumberFormat="1" applyFont="1" applyFill="1" applyBorder="1" applyAlignment="1">
      <alignment horizontal="center" vertical="center"/>
    </xf>
    <xf numFmtId="0" fontId="10" fillId="4" borderId="2" xfId="20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77" fontId="10" fillId="2" borderId="2" xfId="20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0" fillId="2" borderId="2" xfId="20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0" xfId="0" applyFont="1" applyFill="1" applyBorder="1">
      <alignment vertical="center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7" fillId="2" borderId="7" xfId="201" applyFont="1" applyFill="1" applyBorder="1" applyAlignment="1">
      <alignment horizontal="center" vertical="center" wrapText="1"/>
    </xf>
    <xf numFmtId="49" fontId="10" fillId="2" borderId="2" xfId="201" applyNumberFormat="1" applyFont="1" applyFill="1" applyBorder="1" applyAlignment="1">
      <alignment horizontal="center" vertical="center"/>
    </xf>
    <xf numFmtId="0" fontId="26" fillId="2" borderId="2" xfId="0" applyFont="1" applyFill="1" applyBorder="1">
      <alignment vertical="center"/>
    </xf>
    <xf numFmtId="0" fontId="7" fillId="2" borderId="7" xfId="0" applyFont="1" applyFill="1" applyBorder="1" applyAlignment="1">
      <alignment horizontal="center" vertical="center" wrapText="1"/>
    </xf>
    <xf numFmtId="0" fontId="27" fillId="2" borderId="2" xfId="0" applyFont="1" applyFill="1" applyBorder="1">
      <alignment vertical="center"/>
    </xf>
    <xf numFmtId="0" fontId="10" fillId="2" borderId="2" xfId="200" applyFont="1" applyFill="1" applyBorder="1" applyAlignment="1">
      <alignment horizontal="center" vertical="center"/>
    </xf>
    <xf numFmtId="0" fontId="7" fillId="3" borderId="2" xfId="200" applyFont="1" applyFill="1" applyBorder="1" applyAlignment="1">
      <alignment horizontal="center" vertical="center"/>
    </xf>
    <xf numFmtId="0" fontId="10" fillId="0" borderId="2" xfId="200" applyFont="1" applyFill="1" applyBorder="1" applyAlignment="1">
      <alignment horizontal="center" vertical="center"/>
    </xf>
    <xf numFmtId="179" fontId="7" fillId="2" borderId="2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2" borderId="7" xfId="201" applyFont="1" applyFill="1" applyBorder="1" applyAlignment="1">
      <alignment horizontal="left" vertical="center" wrapText="1"/>
    </xf>
    <xf numFmtId="0" fontId="10" fillId="0" borderId="7" xfId="20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left" vertical="center" wrapText="1"/>
    </xf>
    <xf numFmtId="0" fontId="10" fillId="2" borderId="7" xfId="201" applyFont="1" applyFill="1" applyBorder="1" applyAlignment="1">
      <alignment horizontal="center" vertical="center" wrapText="1"/>
    </xf>
    <xf numFmtId="177" fontId="7" fillId="2" borderId="2" xfId="202" applyNumberFormat="1" applyFont="1" applyFill="1" applyBorder="1" applyAlignment="1">
      <alignment horizontal="center" vertical="center"/>
    </xf>
    <xf numFmtId="177" fontId="10" fillId="2" borderId="2" xfId="202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7" fillId="2" borderId="7" xfId="20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/>
    </xf>
    <xf numFmtId="49" fontId="7" fillId="2" borderId="0" xfId="201" applyNumberFormat="1" applyFont="1" applyFill="1" applyBorder="1" applyAlignment="1">
      <alignment horizontal="center" vertical="center"/>
    </xf>
    <xf numFmtId="49" fontId="7" fillId="2" borderId="2" xfId="200" applyNumberFormat="1" applyFont="1" applyFill="1" applyBorder="1" applyAlignment="1">
      <alignment horizontal="center" vertical="center"/>
    </xf>
    <xf numFmtId="0" fontId="7" fillId="2" borderId="2" xfId="20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10" fontId="7" fillId="2" borderId="2" xfId="0" applyNumberFormat="1" applyFont="1" applyFill="1" applyBorder="1" applyAlignment="1">
      <alignment horizontal="center" vertical="center"/>
    </xf>
    <xf numFmtId="0" fontId="7" fillId="2" borderId="2" xfId="201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  <xf numFmtId="177" fontId="7" fillId="0" borderId="2" xfId="200" applyNumberFormat="1" applyFont="1" applyFill="1" applyBorder="1" applyAlignment="1">
      <alignment horizontal="center" vertical="center"/>
    </xf>
    <xf numFmtId="176" fontId="7" fillId="0" borderId="2" xfId="20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179" fontId="7" fillId="3" borderId="2" xfId="0" applyNumberFormat="1" applyFont="1" applyFill="1" applyBorder="1" applyAlignment="1">
      <alignment horizontal="center" vertical="center"/>
    </xf>
    <xf numFmtId="177" fontId="7" fillId="3" borderId="2" xfId="200" applyNumberFormat="1" applyFont="1" applyFill="1" applyBorder="1" applyAlignment="1">
      <alignment horizontal="center" vertical="center"/>
    </xf>
    <xf numFmtId="176" fontId="7" fillId="3" borderId="2" xfId="20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177" fontId="10" fillId="4" borderId="2" xfId="200" applyNumberFormat="1" applyFont="1" applyFill="1" applyBorder="1" applyAlignment="1">
      <alignment horizontal="center" vertical="center"/>
    </xf>
    <xf numFmtId="176" fontId="10" fillId="4" borderId="2" xfId="200" applyNumberFormat="1" applyFont="1" applyFill="1" applyBorder="1" applyAlignment="1">
      <alignment horizontal="center" vertical="center"/>
    </xf>
    <xf numFmtId="10" fontId="7" fillId="2" borderId="2" xfId="201" applyNumberFormat="1" applyFont="1" applyFill="1" applyBorder="1" applyAlignment="1">
      <alignment horizontal="center" vertical="center"/>
    </xf>
    <xf numFmtId="10" fontId="7" fillId="2" borderId="2" xfId="200" applyNumberFormat="1" applyFont="1" applyFill="1" applyBorder="1" applyAlignment="1">
      <alignment horizontal="center" vertical="center"/>
    </xf>
    <xf numFmtId="49" fontId="10" fillId="4" borderId="2" xfId="200" applyNumberFormat="1" applyFont="1" applyFill="1" applyBorder="1" applyAlignment="1">
      <alignment horizontal="center" vertical="center"/>
    </xf>
    <xf numFmtId="49" fontId="10" fillId="4" borderId="2" xfId="201" applyNumberFormat="1" applyFont="1" applyFill="1" applyBorder="1" applyAlignment="1">
      <alignment horizontal="center" vertical="center"/>
    </xf>
    <xf numFmtId="10" fontId="7" fillId="0" borderId="2" xfId="201" applyNumberFormat="1" applyFont="1" applyFill="1" applyBorder="1" applyAlignment="1">
      <alignment horizontal="center" vertical="center"/>
    </xf>
    <xf numFmtId="49" fontId="7" fillId="0" borderId="2" xfId="201" applyNumberFormat="1" applyFont="1" applyFill="1" applyBorder="1" applyAlignment="1">
      <alignment horizontal="center" vertical="center"/>
    </xf>
    <xf numFmtId="10" fontId="10" fillId="2" borderId="2" xfId="201" applyNumberFormat="1" applyFont="1" applyFill="1" applyBorder="1" applyAlignment="1">
      <alignment horizontal="center" vertical="center"/>
    </xf>
    <xf numFmtId="0" fontId="10" fillId="6" borderId="4" xfId="201" applyFont="1" applyFill="1" applyBorder="1" applyAlignment="1">
      <alignment horizontal="center" vertical="center"/>
    </xf>
    <xf numFmtId="0" fontId="7" fillId="6" borderId="4" xfId="201" applyFont="1" applyFill="1" applyBorder="1" applyAlignment="1">
      <alignment horizontal="center" vertical="center"/>
    </xf>
    <xf numFmtId="176" fontId="10" fillId="6" borderId="4" xfId="201" applyNumberFormat="1" applyFont="1" applyFill="1" applyBorder="1" applyAlignment="1">
      <alignment horizontal="center" vertical="center"/>
    </xf>
    <xf numFmtId="177" fontId="10" fillId="6" borderId="4" xfId="201" applyNumberFormat="1" applyFont="1" applyFill="1" applyBorder="1" applyAlignment="1">
      <alignment horizontal="center" vertical="center"/>
    </xf>
    <xf numFmtId="177" fontId="10" fillId="2" borderId="0" xfId="0" applyNumberFormat="1" applyFont="1" applyFill="1" applyAlignment="1">
      <alignment horizontal="center" vertical="center"/>
    </xf>
    <xf numFmtId="177" fontId="10" fillId="2" borderId="0" xfId="0" applyNumberFormat="1" applyFont="1" applyFill="1">
      <alignment vertical="center"/>
    </xf>
    <xf numFmtId="0" fontId="10" fillId="0" borderId="7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49" fontId="18" fillId="0" borderId="0" xfId="18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vertical="center" wrapText="1"/>
    </xf>
    <xf numFmtId="176" fontId="7" fillId="0" borderId="2" xfId="201" applyNumberFormat="1" applyFont="1" applyFill="1" applyBorder="1" applyAlignment="1">
      <alignment horizontal="center" vertical="center"/>
    </xf>
    <xf numFmtId="176" fontId="7" fillId="3" borderId="2" xfId="201" applyNumberFormat="1" applyFont="1" applyFill="1" applyBorder="1" applyAlignment="1">
      <alignment horizontal="center" vertical="center"/>
    </xf>
    <xf numFmtId="177" fontId="7" fillId="3" borderId="2" xfId="201" applyNumberFormat="1" applyFont="1" applyFill="1" applyBorder="1" applyAlignment="1">
      <alignment horizontal="center" vertical="center"/>
    </xf>
    <xf numFmtId="10" fontId="7" fillId="2" borderId="7" xfId="0" applyNumberFormat="1" applyFont="1" applyFill="1" applyBorder="1" applyAlignment="1">
      <alignment vertical="center" wrapText="1"/>
    </xf>
    <xf numFmtId="10" fontId="10" fillId="2" borderId="7" xfId="0" applyNumberFormat="1" applyFont="1" applyFill="1" applyBorder="1" applyAlignment="1">
      <alignment vertical="center" wrapText="1"/>
    </xf>
    <xf numFmtId="10" fontId="10" fillId="0" borderId="2" xfId="201" applyNumberFormat="1" applyFont="1" applyFill="1" applyBorder="1" applyAlignment="1">
      <alignment horizontal="center" vertical="center"/>
    </xf>
    <xf numFmtId="0" fontId="10" fillId="2" borderId="4" xfId="20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79" fontId="7" fillId="2" borderId="0" xfId="0" applyNumberFormat="1" applyFont="1" applyFill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179" fontId="7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5" fillId="0" borderId="20" xfId="201" applyFont="1" applyBorder="1" applyAlignment="1">
      <alignment horizontal="center" vertical="center"/>
    </xf>
    <xf numFmtId="0" fontId="18" fillId="0" borderId="3" xfId="200" applyFont="1" applyBorder="1" applyAlignment="1">
      <alignment horizontal="center" vertical="center"/>
    </xf>
    <xf numFmtId="0" fontId="18" fillId="0" borderId="2" xfId="200" applyFont="1" applyBorder="1" applyAlignment="1">
      <alignment horizontal="center" vertical="center"/>
    </xf>
    <xf numFmtId="177" fontId="18" fillId="0" borderId="2" xfId="200" applyNumberFormat="1" applyFont="1" applyBorder="1" applyAlignment="1">
      <alignment horizontal="center" vertical="center"/>
    </xf>
    <xf numFmtId="0" fontId="7" fillId="0" borderId="2" xfId="200" applyFont="1" applyBorder="1" applyAlignment="1">
      <alignment horizontal="center" vertical="center"/>
    </xf>
    <xf numFmtId="177" fontId="7" fillId="0" borderId="2" xfId="200" applyNumberFormat="1" applyFont="1" applyBorder="1" applyAlignment="1">
      <alignment horizontal="center" vertical="center"/>
    </xf>
    <xf numFmtId="0" fontId="7" fillId="4" borderId="2" xfId="200" applyFont="1" applyFill="1" applyBorder="1" applyAlignment="1">
      <alignment horizontal="center" vertical="center"/>
    </xf>
    <xf numFmtId="177" fontId="19" fillId="4" borderId="2" xfId="200" applyNumberFormat="1" applyFont="1" applyFill="1" applyBorder="1" applyAlignment="1">
      <alignment horizontal="center" vertical="center"/>
    </xf>
    <xf numFmtId="0" fontId="7" fillId="0" borderId="3" xfId="200" applyFont="1" applyBorder="1" applyAlignment="1">
      <alignment horizontal="center" vertical="center"/>
    </xf>
    <xf numFmtId="0" fontId="10" fillId="4" borderId="3" xfId="200" applyFont="1" applyFill="1" applyBorder="1" applyAlignment="1">
      <alignment horizontal="center" vertical="center"/>
    </xf>
    <xf numFmtId="0" fontId="7" fillId="0" borderId="3" xfId="200" applyFont="1" applyFill="1" applyBorder="1" applyAlignment="1">
      <alignment horizontal="center" vertical="center"/>
    </xf>
    <xf numFmtId="0" fontId="10" fillId="5" borderId="3" xfId="200" applyFont="1" applyFill="1" applyBorder="1" applyAlignment="1">
      <alignment horizontal="center" vertical="center"/>
    </xf>
    <xf numFmtId="176" fontId="10" fillId="5" borderId="3" xfId="201" applyNumberFormat="1" applyFont="1" applyFill="1" applyBorder="1" applyAlignment="1">
      <alignment horizontal="center" vertical="center"/>
    </xf>
    <xf numFmtId="177" fontId="10" fillId="5" borderId="3" xfId="201" applyNumberFormat="1" applyFont="1" applyFill="1" applyBorder="1" applyAlignment="1">
      <alignment horizontal="center" vertical="center"/>
    </xf>
    <xf numFmtId="179" fontId="19" fillId="2" borderId="3" xfId="0" applyNumberFormat="1" applyFont="1" applyFill="1" applyBorder="1" applyAlignment="1">
      <alignment horizontal="center" vertical="center"/>
    </xf>
    <xf numFmtId="177" fontId="18" fillId="2" borderId="3" xfId="0" applyNumberFormat="1" applyFont="1" applyFill="1" applyBorder="1" applyAlignment="1">
      <alignment horizontal="center" vertical="center"/>
    </xf>
    <xf numFmtId="176" fontId="18" fillId="2" borderId="3" xfId="0" applyNumberFormat="1" applyFont="1" applyFill="1" applyBorder="1" applyAlignment="1">
      <alignment horizontal="center" vertical="center"/>
    </xf>
    <xf numFmtId="0" fontId="7" fillId="5" borderId="2" xfId="200" applyFont="1" applyFill="1" applyBorder="1" applyAlignment="1">
      <alignment horizontal="center" vertical="center"/>
    </xf>
    <xf numFmtId="0" fontId="7" fillId="5" borderId="3" xfId="200" applyFont="1" applyFill="1" applyBorder="1" applyAlignment="1">
      <alignment horizontal="center" vertical="center"/>
    </xf>
    <xf numFmtId="0" fontId="7" fillId="0" borderId="2" xfId="201" applyFont="1" applyBorder="1" applyAlignment="1">
      <alignment horizontal="center" vertical="center"/>
    </xf>
    <xf numFmtId="0" fontId="7" fillId="2" borderId="3" xfId="200" applyFont="1" applyFill="1" applyBorder="1" applyAlignment="1">
      <alignment horizontal="center" vertical="center"/>
    </xf>
    <xf numFmtId="177" fontId="7" fillId="2" borderId="2" xfId="200" applyNumberFormat="1" applyFont="1" applyFill="1" applyBorder="1" applyAlignment="1">
      <alignment horizontal="center" vertical="center"/>
    </xf>
    <xf numFmtId="0" fontId="18" fillId="4" borderId="2" xfId="200" applyFont="1" applyFill="1" applyBorder="1" applyAlignment="1">
      <alignment horizontal="center" vertical="center"/>
    </xf>
    <xf numFmtId="0" fontId="19" fillId="4" borderId="2" xfId="20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79" fontId="18" fillId="0" borderId="2" xfId="0" applyNumberFormat="1" applyFont="1" applyFill="1" applyBorder="1" applyAlignment="1">
      <alignment horizontal="center" vertical="center"/>
    </xf>
    <xf numFmtId="0" fontId="18" fillId="0" borderId="2" xfId="200" applyFont="1" applyFill="1" applyBorder="1" applyAlignment="1">
      <alignment horizontal="center" vertical="center"/>
    </xf>
    <xf numFmtId="177" fontId="18" fillId="0" borderId="2" xfId="200" applyNumberFormat="1" applyFont="1" applyFill="1" applyBorder="1" applyAlignment="1">
      <alignment horizontal="center" vertical="center"/>
    </xf>
    <xf numFmtId="176" fontId="18" fillId="0" borderId="2" xfId="20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179" fontId="18" fillId="4" borderId="2" xfId="0" applyNumberFormat="1" applyFont="1" applyFill="1" applyBorder="1" applyAlignment="1">
      <alignment horizontal="center" vertical="center"/>
    </xf>
    <xf numFmtId="176" fontId="19" fillId="4" borderId="2" xfId="20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200" applyFont="1" applyFill="1" applyBorder="1" applyAlignment="1">
      <alignment horizontal="center" vertical="center"/>
    </xf>
    <xf numFmtId="177" fontId="18" fillId="2" borderId="2" xfId="200" applyNumberFormat="1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/>
    </xf>
    <xf numFmtId="0" fontId="10" fillId="6" borderId="4" xfId="200" applyFont="1" applyFill="1" applyBorder="1" applyAlignment="1">
      <alignment horizontal="center" vertical="center"/>
    </xf>
    <xf numFmtId="181" fontId="7" fillId="6" borderId="4" xfId="200" applyNumberFormat="1" applyFont="1" applyFill="1" applyBorder="1" applyAlignment="1">
      <alignment horizontal="center" vertical="center"/>
    </xf>
    <xf numFmtId="177" fontId="19" fillId="0" borderId="0" xfId="0" applyNumberFormat="1" applyFont="1">
      <alignment vertical="center"/>
    </xf>
    <xf numFmtId="177" fontId="18" fillId="0" borderId="2" xfId="201" applyNumberFormat="1" applyFont="1" applyBorder="1" applyAlignment="1">
      <alignment horizontal="center" vertical="center"/>
    </xf>
    <xf numFmtId="177" fontId="18" fillId="0" borderId="3" xfId="201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23" fillId="0" borderId="15" xfId="0" applyFont="1" applyBorder="1">
      <alignment vertical="center"/>
    </xf>
    <xf numFmtId="177" fontId="7" fillId="0" borderId="2" xfId="201" applyNumberFormat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0" fillId="0" borderId="2" xfId="200" applyFont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18" fillId="0" borderId="7" xfId="0" applyFont="1" applyBorder="1">
      <alignment vertical="center"/>
    </xf>
    <xf numFmtId="0" fontId="19" fillId="0" borderId="7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10" fillId="2" borderId="7" xfId="0" applyFont="1" applyFill="1" applyBorder="1" applyAlignment="1">
      <alignment vertical="center"/>
    </xf>
    <xf numFmtId="0" fontId="19" fillId="2" borderId="7" xfId="0" applyFont="1" applyFill="1" applyBorder="1" applyAlignment="1">
      <alignment horizontal="center" vertical="center"/>
    </xf>
    <xf numFmtId="176" fontId="7" fillId="5" borderId="2" xfId="201" applyNumberFormat="1" applyFont="1" applyFill="1" applyBorder="1" applyAlignment="1">
      <alignment horizontal="center" vertical="center"/>
    </xf>
    <xf numFmtId="177" fontId="7" fillId="2" borderId="3" xfId="202" applyNumberFormat="1" applyFont="1" applyFill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177" fontId="10" fillId="2" borderId="3" xfId="202" applyNumberFormat="1" applyFont="1" applyFill="1" applyBorder="1" applyAlignment="1">
      <alignment horizontal="center" vertical="center"/>
    </xf>
    <xf numFmtId="0" fontId="10" fillId="0" borderId="3" xfId="200" applyFont="1" applyFill="1" applyBorder="1" applyAlignment="1">
      <alignment horizontal="center" vertical="center"/>
    </xf>
    <xf numFmtId="14" fontId="10" fillId="0" borderId="7" xfId="0" applyNumberFormat="1" applyFont="1" applyFill="1" applyBorder="1" applyAlignment="1">
      <alignment horizontal="center" vertical="center"/>
    </xf>
    <xf numFmtId="0" fontId="10" fillId="2" borderId="3" xfId="200" applyFont="1" applyFill="1" applyBorder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/>
    </xf>
    <xf numFmtId="176" fontId="7" fillId="0" borderId="3" xfId="201" applyNumberFormat="1" applyFont="1" applyFill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21" fillId="2" borderId="2" xfId="175" applyFont="1" applyFill="1" applyBorder="1">
      <alignment vertical="center"/>
    </xf>
    <xf numFmtId="0" fontId="7" fillId="0" borderId="7" xfId="201" applyFont="1" applyBorder="1" applyAlignment="1">
      <alignment horizontal="center" vertical="center"/>
    </xf>
    <xf numFmtId="0" fontId="21" fillId="2" borderId="0" xfId="175" applyFont="1" applyFill="1">
      <alignment vertical="center"/>
    </xf>
    <xf numFmtId="0" fontId="22" fillId="2" borderId="0" xfId="175" applyFont="1" applyFill="1">
      <alignment vertical="center"/>
    </xf>
    <xf numFmtId="0" fontId="10" fillId="0" borderId="7" xfId="201" applyFont="1" applyFill="1" applyBorder="1" applyAlignment="1">
      <alignment horizontal="center" vertical="center"/>
    </xf>
    <xf numFmtId="0" fontId="18" fillId="2" borderId="7" xfId="0" applyFont="1" applyFill="1" applyBorder="1">
      <alignment vertical="center"/>
    </xf>
    <xf numFmtId="176" fontId="19" fillId="4" borderId="2" xfId="201" applyNumberFormat="1" applyFont="1" applyFill="1" applyBorder="1" applyAlignment="1">
      <alignment horizontal="center" vertical="center"/>
    </xf>
    <xf numFmtId="0" fontId="22" fillId="2" borderId="2" xfId="175" applyFont="1" applyFill="1" applyBorder="1">
      <alignment vertical="center"/>
    </xf>
    <xf numFmtId="177" fontId="18" fillId="2" borderId="3" xfId="202" applyNumberFormat="1" applyFont="1" applyFill="1" applyBorder="1" applyAlignment="1">
      <alignment horizontal="center" vertical="center"/>
    </xf>
    <xf numFmtId="177" fontId="19" fillId="2" borderId="3" xfId="202" applyNumberFormat="1" applyFont="1" applyFill="1" applyBorder="1" applyAlignment="1">
      <alignment horizontal="center" vertical="center"/>
    </xf>
    <xf numFmtId="0" fontId="7" fillId="2" borderId="4" xfId="200" applyFont="1" applyFill="1" applyBorder="1" applyAlignment="1">
      <alignment horizontal="center" vertical="center"/>
    </xf>
    <xf numFmtId="176" fontId="7" fillId="0" borderId="9" xfId="0" applyNumberFormat="1" applyFont="1" applyFill="1" applyBorder="1">
      <alignment vertical="center"/>
    </xf>
    <xf numFmtId="4" fontId="7" fillId="0" borderId="0" xfId="0" applyNumberFormat="1" applyFont="1" applyFill="1">
      <alignment vertical="center"/>
    </xf>
    <xf numFmtId="177" fontId="7" fillId="0" borderId="0" xfId="0" applyNumberFormat="1" applyFont="1" applyFill="1">
      <alignment vertical="center"/>
    </xf>
    <xf numFmtId="0" fontId="25" fillId="0" borderId="0" xfId="200" applyFont="1" applyFill="1" applyAlignment="1">
      <alignment horizontal="center" vertical="center"/>
    </xf>
    <xf numFmtId="4" fontId="7" fillId="2" borderId="2" xfId="200" applyNumberFormat="1" applyFont="1" applyFill="1" applyBorder="1" applyAlignment="1">
      <alignment horizontal="center" vertical="center"/>
    </xf>
    <xf numFmtId="4" fontId="7" fillId="4" borderId="2" xfId="200" applyNumberFormat="1" applyFont="1" applyFill="1" applyBorder="1" applyAlignment="1">
      <alignment horizontal="center" vertical="center"/>
    </xf>
    <xf numFmtId="177" fontId="7" fillId="4" borderId="2" xfId="0" applyNumberFormat="1" applyFont="1" applyFill="1" applyBorder="1" applyAlignment="1">
      <alignment horizontal="center" vertical="center"/>
    </xf>
    <xf numFmtId="0" fontId="10" fillId="6" borderId="2" xfId="200" applyFont="1" applyFill="1" applyBorder="1" applyAlignment="1">
      <alignment horizontal="center" vertical="center"/>
    </xf>
    <xf numFmtId="176" fontId="10" fillId="6" borderId="2" xfId="200" applyNumberFormat="1" applyFont="1" applyFill="1" applyBorder="1" applyAlignment="1">
      <alignment horizontal="center" vertical="center"/>
    </xf>
    <xf numFmtId="177" fontId="10" fillId="6" borderId="2" xfId="201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>
      <alignment vertical="center"/>
    </xf>
    <xf numFmtId="4" fontId="28" fillId="0" borderId="0" xfId="0" applyNumberFormat="1" applyFont="1">
      <alignment vertical="center"/>
    </xf>
    <xf numFmtId="177" fontId="28" fillId="0" borderId="0" xfId="0" applyNumberFormat="1" applyFont="1">
      <alignment vertical="center"/>
    </xf>
    <xf numFmtId="0" fontId="7" fillId="0" borderId="0" xfId="0" applyFont="1" applyAlignment="1">
      <alignment horizontal="left" vertical="center" wrapText="1"/>
    </xf>
    <xf numFmtId="0" fontId="7" fillId="2" borderId="2" xfId="0" applyFont="1" applyFill="1" applyBorder="1">
      <alignment vertical="center"/>
    </xf>
    <xf numFmtId="0" fontId="7" fillId="0" borderId="2" xfId="201" applyFont="1" applyFill="1" applyBorder="1">
      <alignment vertical="center"/>
    </xf>
    <xf numFmtId="0" fontId="10" fillId="0" borderId="2" xfId="201" applyFont="1" applyFill="1" applyBorder="1">
      <alignment vertical="center"/>
    </xf>
    <xf numFmtId="0" fontId="7" fillId="2" borderId="2" xfId="201" applyFont="1" applyFill="1" applyBorder="1">
      <alignment vertical="center"/>
    </xf>
    <xf numFmtId="177" fontId="10" fillId="2" borderId="2" xfId="20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10" fontId="2" fillId="2" borderId="2" xfId="202" applyNumberFormat="1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176" fontId="10" fillId="4" borderId="2" xfId="0" applyNumberFormat="1" applyFont="1" applyFill="1" applyBorder="1" applyAlignment="1">
      <alignment horizontal="center" vertical="center"/>
    </xf>
    <xf numFmtId="177" fontId="10" fillId="2" borderId="2" xfId="0" applyNumberFormat="1" applyFont="1" applyFill="1" applyBorder="1" applyAlignment="1">
      <alignment horizontal="center" vertical="center"/>
    </xf>
    <xf numFmtId="0" fontId="6" fillId="2" borderId="7" xfId="28" applyFont="1" applyFill="1" applyBorder="1" applyAlignment="1">
      <alignment horizontal="center" vertical="center"/>
    </xf>
    <xf numFmtId="0" fontId="29" fillId="2" borderId="7" xfId="28" applyFont="1" applyFill="1" applyBorder="1" applyAlignment="1">
      <alignment horizontal="center" vertical="center"/>
    </xf>
    <xf numFmtId="10" fontId="7" fillId="0" borderId="7" xfId="0" applyNumberFormat="1" applyFont="1" applyFill="1" applyBorder="1" applyAlignment="1">
      <alignment vertical="center" wrapText="1"/>
    </xf>
    <xf numFmtId="49" fontId="7" fillId="4" borderId="2" xfId="201" applyNumberFormat="1" applyFont="1" applyFill="1" applyBorder="1" applyAlignment="1">
      <alignment horizontal="center" vertical="center"/>
    </xf>
    <xf numFmtId="49" fontId="7" fillId="4" borderId="2" xfId="200" applyNumberFormat="1" applyFont="1" applyFill="1" applyBorder="1" applyAlignment="1">
      <alignment horizontal="center" vertical="center"/>
    </xf>
    <xf numFmtId="10" fontId="7" fillId="2" borderId="2" xfId="201" applyNumberFormat="1" applyFont="1" applyFill="1" applyBorder="1" applyAlignment="1">
      <alignment horizontal="center" vertical="center" wrapText="1"/>
    </xf>
    <xf numFmtId="10" fontId="7" fillId="2" borderId="3" xfId="20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1" fillId="2" borderId="2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30" fillId="2" borderId="0" xfId="0" applyFont="1" applyFill="1">
      <alignment vertical="center"/>
    </xf>
    <xf numFmtId="0" fontId="31" fillId="2" borderId="0" xfId="0" applyFont="1" applyFill="1">
      <alignment vertical="center"/>
    </xf>
    <xf numFmtId="0" fontId="32" fillId="2" borderId="2" xfId="175" applyFont="1" applyFill="1" applyBorder="1" applyAlignment="1">
      <alignment horizontal="center" vertical="center"/>
    </xf>
    <xf numFmtId="0" fontId="33" fillId="0" borderId="2" xfId="175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77" fontId="7" fillId="0" borderId="3" xfId="201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7" fontId="10" fillId="6" borderId="4" xfId="0" applyNumberFormat="1" applyFont="1" applyFill="1" applyBorder="1">
      <alignment vertical="center"/>
    </xf>
    <xf numFmtId="177" fontId="10" fillId="0" borderId="0" xfId="0" applyNumberFormat="1" applyFont="1">
      <alignment vertical="center"/>
    </xf>
    <xf numFmtId="179" fontId="7" fillId="0" borderId="0" xfId="0" applyNumberFormat="1" applyFont="1">
      <alignment vertical="center"/>
    </xf>
    <xf numFmtId="179" fontId="7" fillId="0" borderId="0" xfId="0" applyNumberFormat="1" applyFont="1" applyAlignment="1">
      <alignment horizontal="left" vertical="center"/>
    </xf>
    <xf numFmtId="177" fontId="10" fillId="2" borderId="18" xfId="0" applyNumberFormat="1" applyFont="1" applyFill="1" applyBorder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2" borderId="2" xfId="20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200" applyFont="1" applyFill="1" applyBorder="1" applyAlignment="1">
      <alignment horizontal="center" vertical="center" wrapText="1"/>
    </xf>
    <xf numFmtId="182" fontId="7" fillId="3" borderId="2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49" fontId="7" fillId="2" borderId="0" xfId="180" applyNumberFormat="1" applyFont="1" applyFill="1" applyBorder="1" applyAlignment="1">
      <alignment horizontal="center" vertical="center"/>
    </xf>
    <xf numFmtId="0" fontId="27" fillId="0" borderId="2" xfId="0" applyFont="1" applyFill="1" applyBorder="1">
      <alignment vertical="center"/>
    </xf>
    <xf numFmtId="49" fontId="10" fillId="2" borderId="0" xfId="201" applyNumberFormat="1" applyFont="1" applyFill="1" applyBorder="1" applyAlignment="1">
      <alignment horizontal="center" vertical="center"/>
    </xf>
    <xf numFmtId="49" fontId="10" fillId="2" borderId="0" xfId="180" applyNumberFormat="1" applyFont="1" applyFill="1" applyBorder="1" applyAlignment="1">
      <alignment horizontal="center" vertical="center"/>
    </xf>
    <xf numFmtId="49" fontId="10" fillId="2" borderId="0" xfId="180" applyNumberFormat="1" applyFont="1" applyFill="1" applyBorder="1" applyAlignment="1">
      <alignment horizontal="center" vertical="center" wrapText="1"/>
    </xf>
    <xf numFmtId="0" fontId="7" fillId="2" borderId="0" xfId="201" applyFont="1" applyFill="1" applyBorder="1" applyAlignment="1">
      <alignment horizontal="center" vertical="center"/>
    </xf>
    <xf numFmtId="0" fontId="10" fillId="2" borderId="0" xfId="201" applyFont="1" applyFill="1" applyBorder="1" applyAlignment="1">
      <alignment horizontal="center" vertical="center"/>
    </xf>
    <xf numFmtId="0" fontId="7" fillId="2" borderId="0" xfId="185" applyFont="1" applyFill="1" applyBorder="1" applyAlignment="1">
      <alignment horizontal="center" vertical="center"/>
    </xf>
    <xf numFmtId="0" fontId="10" fillId="4" borderId="23" xfId="201" applyFont="1" applyFill="1" applyBorder="1" applyAlignment="1">
      <alignment horizontal="center" vertical="center" wrapText="1"/>
    </xf>
    <xf numFmtId="0" fontId="10" fillId="4" borderId="16" xfId="20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177" fontId="7" fillId="3" borderId="2" xfId="0" applyNumberFormat="1" applyFont="1" applyFill="1" applyBorder="1" applyAlignment="1">
      <alignment horizontal="center" vertical="center"/>
    </xf>
    <xf numFmtId="0" fontId="10" fillId="4" borderId="2" xfId="20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0" fontId="18" fillId="8" borderId="2" xfId="20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2" xfId="20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0" xfId="185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9" fontId="7" fillId="2" borderId="2" xfId="0" applyNumberFormat="1" applyFont="1" applyFill="1" applyBorder="1" applyAlignment="1">
      <alignment horizontal="left" vertical="top" wrapText="1"/>
    </xf>
    <xf numFmtId="177" fontId="10" fillId="0" borderId="2" xfId="201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8" fillId="8" borderId="3" xfId="201" applyFont="1" applyFill="1" applyBorder="1" applyAlignment="1">
      <alignment horizontal="center" vertical="center"/>
    </xf>
    <xf numFmtId="0" fontId="18" fillId="2" borderId="10" xfId="0" applyFont="1" applyFill="1" applyBorder="1">
      <alignment vertical="center"/>
    </xf>
    <xf numFmtId="0" fontId="18" fillId="2" borderId="0" xfId="0" applyFont="1" applyFill="1" applyAlignment="1">
      <alignment vertical="center"/>
    </xf>
    <xf numFmtId="0" fontId="19" fillId="4" borderId="3" xfId="201" applyFont="1" applyFill="1" applyBorder="1" applyAlignment="1">
      <alignment horizontal="center" vertical="center"/>
    </xf>
    <xf numFmtId="177" fontId="1" fillId="2" borderId="2" xfId="201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177" fontId="23" fillId="2" borderId="0" xfId="0" applyNumberFormat="1" applyFont="1" applyFill="1">
      <alignment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/>
    </xf>
    <xf numFmtId="177" fontId="10" fillId="9" borderId="4" xfId="0" applyNumberFormat="1" applyFont="1" applyFill="1" applyBorder="1" applyAlignment="1">
      <alignment horizontal="center" vertical="center"/>
    </xf>
    <xf numFmtId="0" fontId="34" fillId="2" borderId="2" xfId="0" applyFont="1" applyFill="1" applyBorder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79" fontId="7" fillId="2" borderId="0" xfId="0" applyNumberFormat="1" applyFont="1" applyFill="1">
      <alignment vertical="center"/>
    </xf>
    <xf numFmtId="0" fontId="7" fillId="0" borderId="0" xfId="0" applyFont="1" applyFill="1" applyBorder="1">
      <alignment vertical="center"/>
    </xf>
  </cellXfs>
  <cellStyles count="204">
    <cellStyle name="常规" xfId="0" builtinId="0"/>
    <cellStyle name="货币[0]" xfId="1" builtinId="7"/>
    <cellStyle name="S1 2 2" xfId="2"/>
    <cellStyle name="货币" xfId="3" builtinId="4"/>
    <cellStyle name="S1 4" xfId="4"/>
    <cellStyle name="20% - 强调文字颜色 3" xfId="5" builtinId="38"/>
    <cellStyle name="输入" xfId="6" builtinId="20"/>
    <cellStyle name="千位分隔[0]" xfId="7" builtinId="6"/>
    <cellStyle name="S12 4" xfId="8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S6 3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常规 5 2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S0 2" xfId="34"/>
    <cellStyle name="检查单元格" xfId="35" builtinId="23"/>
    <cellStyle name="20% - 强调文字颜色 6" xfId="36" builtinId="50"/>
    <cellStyle name="常规 8 3" xfId="37"/>
    <cellStyle name="S13 2 2" xfId="38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8 2" xfId="45"/>
    <cellStyle name="强调文字颜色 1" xfId="46" builtinId="29"/>
    <cellStyle name="S1 2" xfId="47"/>
    <cellStyle name="20% - 强调文字颜色 1" xfId="48" builtinId="30"/>
    <cellStyle name="40% - 强调文字颜色 1" xfId="49" builtinId="31"/>
    <cellStyle name="S7 2 2 2" xfId="50"/>
    <cellStyle name="S0 3 2" xfId="51"/>
    <cellStyle name="S1 3" xfId="52"/>
    <cellStyle name="20% - 强调文字颜色 2" xfId="53" builtinId="34"/>
    <cellStyle name="40% - 强调文字颜色 2" xfId="54" builtinId="35"/>
    <cellStyle name="S12 4 2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S4 3 2" xfId="61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S1 5" xfId="67"/>
    <cellStyle name="S0" xfId="68"/>
    <cellStyle name="S1" xfId="69"/>
    <cellStyle name="常规 2 2" xfId="70"/>
    <cellStyle name="S0 2 2" xfId="71"/>
    <cellStyle name="常规 7" xfId="72"/>
    <cellStyle name="S0 3" xfId="73"/>
    <cellStyle name="S0 4" xfId="74"/>
    <cellStyle name="S1 3 2" xfId="75"/>
    <cellStyle name="S1 4 2" xfId="76"/>
    <cellStyle name="S10" xfId="77"/>
    <cellStyle name="S10 2" xfId="78"/>
    <cellStyle name="S10 2 2" xfId="79"/>
    <cellStyle name="S10 3" xfId="80"/>
    <cellStyle name="S10 3 2" xfId="81"/>
    <cellStyle name="S10 4" xfId="82"/>
    <cellStyle name="S10 4 2" xfId="83"/>
    <cellStyle name="S10 5" xfId="84"/>
    <cellStyle name="S11" xfId="85"/>
    <cellStyle name="S11 2" xfId="86"/>
    <cellStyle name="S11 2 2" xfId="87"/>
    <cellStyle name="S11 3" xfId="88"/>
    <cellStyle name="S9 2 2" xfId="89"/>
    <cellStyle name="S11 3 2" xfId="90"/>
    <cellStyle name="S11 4" xfId="91"/>
    <cellStyle name="S11 4 2" xfId="92"/>
    <cellStyle name="S11 5" xfId="93"/>
    <cellStyle name="常规 2" xfId="94"/>
    <cellStyle name="S12" xfId="95"/>
    <cellStyle name="S12 2" xfId="96"/>
    <cellStyle name="S14" xfId="97"/>
    <cellStyle name="S12 2 2" xfId="98"/>
    <cellStyle name="S14 2" xfId="99"/>
    <cellStyle name="S12 3" xfId="100"/>
    <cellStyle name="S9 3 2" xfId="101"/>
    <cellStyle name="S12 3 2" xfId="102"/>
    <cellStyle name="S12 5" xfId="103"/>
    <cellStyle name="S13" xfId="104"/>
    <cellStyle name="S13 2" xfId="105"/>
    <cellStyle name="S13 3" xfId="106"/>
    <cellStyle name="S9 4 2" xfId="107"/>
    <cellStyle name="S2" xfId="108"/>
    <cellStyle name="S8 2" xfId="109"/>
    <cellStyle name="S2 2" xfId="110"/>
    <cellStyle name="S8 2 2" xfId="111"/>
    <cellStyle name="S2 2 2" xfId="112"/>
    <cellStyle name="S2 3" xfId="113"/>
    <cellStyle name="S2 3 2" xfId="114"/>
    <cellStyle name="S2 4" xfId="115"/>
    <cellStyle name="S2 4 2" xfId="116"/>
    <cellStyle name="S2 5" xfId="117"/>
    <cellStyle name="S3" xfId="118"/>
    <cellStyle name="S8 3" xfId="119"/>
    <cellStyle name="S3 2" xfId="120"/>
    <cellStyle name="S8 3 2" xfId="121"/>
    <cellStyle name="S3 2 2" xfId="122"/>
    <cellStyle name="S3 3" xfId="123"/>
    <cellStyle name="S3 3 2" xfId="124"/>
    <cellStyle name="S3 4" xfId="125"/>
    <cellStyle name="S3 4 2" xfId="126"/>
    <cellStyle name="S3 5" xfId="127"/>
    <cellStyle name="S4" xfId="128"/>
    <cellStyle name="S8 4" xfId="129"/>
    <cellStyle name="S4 2" xfId="130"/>
    <cellStyle name="S8 4 2" xfId="131"/>
    <cellStyle name="S4 2 2" xfId="132"/>
    <cellStyle name="S4 3" xfId="133"/>
    <cellStyle name="S4 4" xfId="134"/>
    <cellStyle name="S4 4 2" xfId="135"/>
    <cellStyle name="S4 5" xfId="136"/>
    <cellStyle name="S5" xfId="137"/>
    <cellStyle name="S8 5" xfId="138"/>
    <cellStyle name="S5 2" xfId="139"/>
    <cellStyle name="S8 5 2" xfId="140"/>
    <cellStyle name="S5 2 2" xfId="141"/>
    <cellStyle name="S5 3" xfId="142"/>
    <cellStyle name="S5 3 2" xfId="143"/>
    <cellStyle name="S5 4" xfId="144"/>
    <cellStyle name="S5 4 2" xfId="145"/>
    <cellStyle name="S5 5" xfId="146"/>
    <cellStyle name="S6" xfId="147"/>
    <cellStyle name="S8 6" xfId="148"/>
    <cellStyle name="S6 2" xfId="149"/>
    <cellStyle name="S6 2 2" xfId="150"/>
    <cellStyle name="S6 3 2" xfId="151"/>
    <cellStyle name="百分比 2" xfId="152"/>
    <cellStyle name="S6 4" xfId="153"/>
    <cellStyle name="S6 4 2" xfId="154"/>
    <cellStyle name="S6 5" xfId="155"/>
    <cellStyle name="S7" xfId="156"/>
    <cellStyle name="S7 2" xfId="157"/>
    <cellStyle name="S7 2 2" xfId="158"/>
    <cellStyle name="S7 2 3" xfId="159"/>
    <cellStyle name="S7 3" xfId="160"/>
    <cellStyle name="S7 3 2" xfId="161"/>
    <cellStyle name="S7 4" xfId="162"/>
    <cellStyle name="S7 4 2" xfId="163"/>
    <cellStyle name="S7 5" xfId="164"/>
    <cellStyle name="S7 5 2" xfId="165"/>
    <cellStyle name="S7 6" xfId="166"/>
    <cellStyle name="S8" xfId="167"/>
    <cellStyle name="S9" xfId="168"/>
    <cellStyle name="S9 2" xfId="169"/>
    <cellStyle name="常规 3 3" xfId="170"/>
    <cellStyle name="S9 3" xfId="171"/>
    <cellStyle name="S9 4" xfId="172"/>
    <cellStyle name="S9 5" xfId="173"/>
    <cellStyle name="百分比 2 2" xfId="174"/>
    <cellStyle name="常规 10" xfId="175"/>
    <cellStyle name="常规 11" xfId="176"/>
    <cellStyle name="常规 12" xfId="177"/>
    <cellStyle name="常规 3" xfId="178"/>
    <cellStyle name="常规 3 2" xfId="179"/>
    <cellStyle name="常规 4" xfId="180"/>
    <cellStyle name="常规 5 3 2 2" xfId="181"/>
    <cellStyle name="常规 4 2" xfId="182"/>
    <cellStyle name="常规 4 2 2" xfId="183"/>
    <cellStyle name="常规 4 3" xfId="184"/>
    <cellStyle name="常规 5" xfId="185"/>
    <cellStyle name="常规 5 3" xfId="186"/>
    <cellStyle name="常规 5 3 2" xfId="187"/>
    <cellStyle name="常规 5 3 3" xfId="188"/>
    <cellStyle name="常规 5 4" xfId="189"/>
    <cellStyle name="常规 6 2" xfId="190"/>
    <cellStyle name="常规 6 3" xfId="191"/>
    <cellStyle name="常规 6 4" xfId="192"/>
    <cellStyle name="常规 7 2" xfId="193"/>
    <cellStyle name="常规 7 4" xfId="194"/>
    <cellStyle name="常规 8" xfId="195"/>
    <cellStyle name="常规 9" xfId="196"/>
    <cellStyle name="常规 9 2" xfId="197"/>
    <cellStyle name="常规 9 3" xfId="198"/>
    <cellStyle name="常规 9 4" xfId="199"/>
    <cellStyle name="常规_Sheet1_1" xfId="200"/>
    <cellStyle name="常规_Sheet1" xfId="201"/>
    <cellStyle name="常规_Sheet1 2" xfId="202"/>
    <cellStyle name="常规_Sheet1_1 2" xfId="203"/>
  </cellStyles>
  <tableStyles count="0" defaultTableStyle="TableStyleMedium9" defaultPivotStyle="PivotStyleLight16"/>
  <colors>
    <mruColors>
      <color rgb="006600FF"/>
      <color rgb="00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2"/>
  <sheetViews>
    <sheetView tabSelected="1" workbookViewId="0">
      <pane ySplit="2" topLeftCell="A186" activePane="bottomLeft" state="frozen"/>
      <selection/>
      <selection pane="bottomLeft" activeCell="Q14" sqref="Q14"/>
    </sheetView>
  </sheetViews>
  <sheetFormatPr defaultColWidth="11.25" defaultRowHeight="12"/>
  <cols>
    <col min="1" max="1" width="7.75" style="383" customWidth="1"/>
    <col min="2" max="2" width="6.5" style="59" customWidth="1"/>
    <col min="3" max="3" width="5.125" style="59" customWidth="1"/>
    <col min="4" max="4" width="9.25" style="59" customWidth="1"/>
    <col min="5" max="5" width="4.875" style="59" customWidth="1"/>
    <col min="6" max="6" width="11.125" style="382" customWidth="1"/>
    <col min="7" max="7" width="7.25" style="59" customWidth="1"/>
    <col min="8" max="8" width="11.25" style="382" customWidth="1"/>
    <col min="9" max="9" width="8.75" style="59" customWidth="1"/>
    <col min="10" max="10" width="5.625" style="59" customWidth="1"/>
    <col min="11" max="11" width="11.875" style="382" customWidth="1"/>
    <col min="12" max="12" width="12.25" style="382" customWidth="1"/>
    <col min="13" max="13" width="10.875" style="382" customWidth="1"/>
    <col min="14" max="14" width="8.5" style="59" customWidth="1"/>
    <col min="15" max="15" width="11.25" style="383"/>
    <col min="16" max="16384" width="11.25" style="59"/>
  </cols>
  <sheetData>
    <row r="1" ht="26.45" customHeight="1" spans="1:15">
      <c r="A1" s="619" t="s">
        <v>0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</row>
    <row r="2" ht="68.25" customHeight="1" spans="1:15">
      <c r="A2" s="70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ht="15.75" customHeight="1" spans="1:15">
      <c r="A3" s="269" t="s">
        <v>16</v>
      </c>
      <c r="B3" s="84">
        <v>1</v>
      </c>
      <c r="C3" s="84">
        <v>22</v>
      </c>
      <c r="D3" s="84" t="s">
        <v>17</v>
      </c>
      <c r="E3" s="84">
        <v>0</v>
      </c>
      <c r="F3" s="96">
        <v>0</v>
      </c>
      <c r="G3" s="84">
        <v>0</v>
      </c>
      <c r="H3" s="96">
        <v>0</v>
      </c>
      <c r="I3" s="415">
        <v>0</v>
      </c>
      <c r="J3" s="270">
        <v>0</v>
      </c>
      <c r="K3" s="96">
        <v>0</v>
      </c>
      <c r="L3" s="96">
        <f>I3+J3+K3</f>
        <v>0</v>
      </c>
      <c r="M3" s="84"/>
      <c r="N3" s="92" t="s">
        <v>18</v>
      </c>
      <c r="O3" s="625" t="s">
        <v>19</v>
      </c>
    </row>
    <row r="4" ht="15.75" customHeight="1" spans="1:15">
      <c r="A4" s="269" t="s">
        <v>20</v>
      </c>
      <c r="B4" s="84">
        <v>1</v>
      </c>
      <c r="C4" s="84">
        <v>22</v>
      </c>
      <c r="D4" s="84" t="s">
        <v>17</v>
      </c>
      <c r="E4" s="84">
        <v>0</v>
      </c>
      <c r="F4" s="96">
        <v>0</v>
      </c>
      <c r="G4" s="84">
        <v>0</v>
      </c>
      <c r="H4" s="96">
        <v>0</v>
      </c>
      <c r="I4" s="415">
        <v>0</v>
      </c>
      <c r="J4" s="270">
        <v>0</v>
      </c>
      <c r="K4" s="96">
        <v>0</v>
      </c>
      <c r="L4" s="96">
        <f>I4+J4+K4</f>
        <v>0</v>
      </c>
      <c r="M4" s="84"/>
      <c r="N4" s="92" t="s">
        <v>18</v>
      </c>
      <c r="O4" s="626"/>
    </row>
    <row r="5" ht="15.75" customHeight="1" spans="1:15">
      <c r="A5" s="269" t="s">
        <v>21</v>
      </c>
      <c r="B5" s="84">
        <v>1</v>
      </c>
      <c r="C5" s="84">
        <v>22</v>
      </c>
      <c r="D5" s="84" t="s">
        <v>17</v>
      </c>
      <c r="E5" s="84">
        <v>0</v>
      </c>
      <c r="F5" s="96">
        <v>0</v>
      </c>
      <c r="G5" s="84">
        <v>0</v>
      </c>
      <c r="H5" s="96">
        <v>0</v>
      </c>
      <c r="I5" s="415">
        <v>0</v>
      </c>
      <c r="J5" s="270">
        <v>0</v>
      </c>
      <c r="K5" s="96">
        <v>0</v>
      </c>
      <c r="L5" s="96">
        <f>I5+J5+K5</f>
        <v>0</v>
      </c>
      <c r="M5" s="270"/>
      <c r="N5" s="84" t="s">
        <v>22</v>
      </c>
      <c r="O5" s="627"/>
    </row>
    <row r="6" ht="15.75" customHeight="1" spans="1:15">
      <c r="A6" s="620" t="s">
        <v>23</v>
      </c>
      <c r="B6" s="272"/>
      <c r="C6" s="272">
        <f ca="1">SUM(C3:C6)</f>
        <v>66</v>
      </c>
      <c r="D6" s="272"/>
      <c r="E6" s="272"/>
      <c r="F6" s="279">
        <f>SUM(F5)</f>
        <v>0</v>
      </c>
      <c r="G6" s="272"/>
      <c r="H6" s="279"/>
      <c r="I6" s="307"/>
      <c r="J6" s="307"/>
      <c r="K6" s="279"/>
      <c r="L6" s="279">
        <f>I6+J6+K6</f>
        <v>0</v>
      </c>
      <c r="M6" s="591"/>
      <c r="N6" s="406"/>
      <c r="O6" s="418"/>
    </row>
    <row r="7" ht="15.75" customHeight="1" spans="1:15">
      <c r="A7" s="269" t="s">
        <v>24</v>
      </c>
      <c r="B7" s="84">
        <v>1</v>
      </c>
      <c r="C7" s="84">
        <v>22</v>
      </c>
      <c r="D7" s="84" t="s">
        <v>17</v>
      </c>
      <c r="E7" s="84">
        <v>56</v>
      </c>
      <c r="F7" s="96">
        <f>C7*E7</f>
        <v>1232</v>
      </c>
      <c r="G7" s="84">
        <v>0</v>
      </c>
      <c r="H7" s="96">
        <f t="shared" ref="H7:H17" si="0">C7*G7</f>
        <v>0</v>
      </c>
      <c r="I7" s="84">
        <v>60</v>
      </c>
      <c r="J7" s="84">
        <v>12</v>
      </c>
      <c r="K7" s="96">
        <f t="shared" ref="K7:K17" si="1">C7*I7*J7</f>
        <v>15840</v>
      </c>
      <c r="L7" s="96">
        <f t="shared" ref="L7:L17" si="2">F7+H7+K7</f>
        <v>17072</v>
      </c>
      <c r="M7" s="96"/>
      <c r="N7" s="84" t="s">
        <v>25</v>
      </c>
      <c r="O7" s="410"/>
    </row>
    <row r="8" ht="15.75" customHeight="1" spans="1:18">
      <c r="A8" s="269" t="s">
        <v>26</v>
      </c>
      <c r="B8" s="84">
        <v>2</v>
      </c>
      <c r="C8" s="84">
        <v>44</v>
      </c>
      <c r="D8" s="84" t="s">
        <v>27</v>
      </c>
      <c r="E8" s="84">
        <v>56</v>
      </c>
      <c r="F8" s="96">
        <f t="shared" ref="F8:F18" si="3">C8*E8</f>
        <v>2464</v>
      </c>
      <c r="G8" s="84">
        <v>0</v>
      </c>
      <c r="H8" s="96">
        <f t="shared" si="0"/>
        <v>0</v>
      </c>
      <c r="I8" s="84">
        <v>60</v>
      </c>
      <c r="J8" s="84">
        <v>12</v>
      </c>
      <c r="K8" s="96">
        <f t="shared" si="1"/>
        <v>31680</v>
      </c>
      <c r="L8" s="96">
        <f t="shared" si="2"/>
        <v>34144</v>
      </c>
      <c r="M8" s="96"/>
      <c r="N8" s="84" t="s">
        <v>25</v>
      </c>
      <c r="O8" s="400"/>
      <c r="R8"/>
    </row>
    <row r="9" ht="15.75" customHeight="1" spans="1:18">
      <c r="A9" s="269" t="s">
        <v>28</v>
      </c>
      <c r="B9" s="84">
        <v>1</v>
      </c>
      <c r="C9" s="84">
        <v>22</v>
      </c>
      <c r="D9" s="84" t="s">
        <v>17</v>
      </c>
      <c r="E9" s="84">
        <v>56</v>
      </c>
      <c r="F9" s="96">
        <f t="shared" si="3"/>
        <v>1232</v>
      </c>
      <c r="G9" s="84">
        <v>0</v>
      </c>
      <c r="H9" s="96">
        <f t="shared" si="0"/>
        <v>0</v>
      </c>
      <c r="I9" s="84">
        <v>60</v>
      </c>
      <c r="J9" s="84">
        <v>12</v>
      </c>
      <c r="K9" s="96">
        <f t="shared" si="1"/>
        <v>15840</v>
      </c>
      <c r="L9" s="96">
        <f t="shared" si="2"/>
        <v>17072</v>
      </c>
      <c r="M9" s="96"/>
      <c r="N9" s="84" t="s">
        <v>25</v>
      </c>
      <c r="O9" s="410"/>
      <c r="R9"/>
    </row>
    <row r="10" ht="24" customHeight="1" spans="1:18">
      <c r="A10" s="440" t="s">
        <v>29</v>
      </c>
      <c r="B10" s="441">
        <v>3.175</v>
      </c>
      <c r="C10" s="441">
        <v>69.85</v>
      </c>
      <c r="D10" s="84" t="s">
        <v>27</v>
      </c>
      <c r="E10" s="84">
        <v>56</v>
      </c>
      <c r="F10" s="96">
        <f t="shared" si="3"/>
        <v>3911.6</v>
      </c>
      <c r="G10" s="84">
        <v>0</v>
      </c>
      <c r="H10" s="96">
        <f t="shared" si="0"/>
        <v>0</v>
      </c>
      <c r="I10" s="84">
        <v>60</v>
      </c>
      <c r="J10" s="84">
        <v>12</v>
      </c>
      <c r="K10" s="96">
        <f t="shared" si="1"/>
        <v>50292</v>
      </c>
      <c r="L10" s="96">
        <f t="shared" si="2"/>
        <v>54203.6</v>
      </c>
      <c r="M10" s="96"/>
      <c r="N10" s="84" t="s">
        <v>25</v>
      </c>
      <c r="O10" s="400"/>
      <c r="R10"/>
    </row>
    <row r="11" ht="14.25" customHeight="1" spans="1:18">
      <c r="A11" s="269" t="s">
        <v>30</v>
      </c>
      <c r="B11" s="84">
        <v>0.5</v>
      </c>
      <c r="C11" s="84">
        <v>11</v>
      </c>
      <c r="D11" s="84" t="s">
        <v>31</v>
      </c>
      <c r="E11" s="84">
        <v>56</v>
      </c>
      <c r="F11" s="96">
        <f t="shared" si="3"/>
        <v>616</v>
      </c>
      <c r="G11" s="84">
        <v>0</v>
      </c>
      <c r="H11" s="96">
        <f t="shared" si="0"/>
        <v>0</v>
      </c>
      <c r="I11" s="84">
        <v>60</v>
      </c>
      <c r="J11" s="84">
        <v>12</v>
      </c>
      <c r="K11" s="96">
        <f t="shared" si="1"/>
        <v>7920</v>
      </c>
      <c r="L11" s="96">
        <f t="shared" si="2"/>
        <v>8536</v>
      </c>
      <c r="M11" s="96"/>
      <c r="N11" s="92" t="s">
        <v>25</v>
      </c>
      <c r="O11" s="410"/>
      <c r="R11"/>
    </row>
    <row r="12" ht="14.25" customHeight="1" spans="1:18">
      <c r="A12" s="269" t="s">
        <v>30</v>
      </c>
      <c r="B12" s="84">
        <v>1</v>
      </c>
      <c r="C12" s="84">
        <v>22</v>
      </c>
      <c r="D12" s="84" t="s">
        <v>31</v>
      </c>
      <c r="E12" s="84">
        <v>56</v>
      </c>
      <c r="F12" s="96">
        <f t="shared" si="3"/>
        <v>1232</v>
      </c>
      <c r="G12" s="84">
        <v>0</v>
      </c>
      <c r="H12" s="96">
        <f t="shared" si="0"/>
        <v>0</v>
      </c>
      <c r="I12" s="84">
        <v>60</v>
      </c>
      <c r="J12" s="84">
        <v>12</v>
      </c>
      <c r="K12" s="96">
        <f t="shared" si="1"/>
        <v>15840</v>
      </c>
      <c r="L12" s="96">
        <f t="shared" si="2"/>
        <v>17072</v>
      </c>
      <c r="M12" s="96"/>
      <c r="N12" s="92" t="s">
        <v>25</v>
      </c>
      <c r="O12" s="410"/>
      <c r="R12"/>
    </row>
    <row r="13" ht="14.25" customHeight="1" spans="1:15">
      <c r="A13" s="269" t="s">
        <v>32</v>
      </c>
      <c r="B13" s="84">
        <v>1</v>
      </c>
      <c r="C13" s="84">
        <v>22</v>
      </c>
      <c r="D13" s="84" t="s">
        <v>17</v>
      </c>
      <c r="E13" s="84">
        <v>56</v>
      </c>
      <c r="F13" s="96">
        <f t="shared" si="3"/>
        <v>1232</v>
      </c>
      <c r="G13" s="84">
        <v>0</v>
      </c>
      <c r="H13" s="96">
        <f t="shared" si="0"/>
        <v>0</v>
      </c>
      <c r="I13" s="84">
        <v>60</v>
      </c>
      <c r="J13" s="84">
        <v>12</v>
      </c>
      <c r="K13" s="96">
        <f t="shared" si="1"/>
        <v>15840</v>
      </c>
      <c r="L13" s="96">
        <f t="shared" si="2"/>
        <v>17072</v>
      </c>
      <c r="M13" s="96"/>
      <c r="N13" s="92" t="s">
        <v>25</v>
      </c>
      <c r="O13" s="410"/>
    </row>
    <row r="14" ht="14.25" customHeight="1" spans="1:15">
      <c r="A14" s="269" t="s">
        <v>33</v>
      </c>
      <c r="B14" s="84">
        <v>1</v>
      </c>
      <c r="C14" s="84">
        <v>22</v>
      </c>
      <c r="D14" s="84" t="s">
        <v>17</v>
      </c>
      <c r="E14" s="84">
        <v>56</v>
      </c>
      <c r="F14" s="96">
        <f t="shared" si="3"/>
        <v>1232</v>
      </c>
      <c r="G14" s="84">
        <v>0</v>
      </c>
      <c r="H14" s="96">
        <f t="shared" si="0"/>
        <v>0</v>
      </c>
      <c r="I14" s="84">
        <v>60</v>
      </c>
      <c r="J14" s="85">
        <v>12</v>
      </c>
      <c r="K14" s="77">
        <f t="shared" si="1"/>
        <v>15840</v>
      </c>
      <c r="L14" s="77">
        <f t="shared" si="2"/>
        <v>17072</v>
      </c>
      <c r="M14" s="96"/>
      <c r="N14" s="84" t="s">
        <v>25</v>
      </c>
      <c r="O14" s="401"/>
    </row>
    <row r="15" ht="21.75" customHeight="1" spans="1:15">
      <c r="A15" s="621" t="s">
        <v>34</v>
      </c>
      <c r="B15" s="92"/>
      <c r="C15" s="92">
        <v>30</v>
      </c>
      <c r="D15" s="84" t="s">
        <v>31</v>
      </c>
      <c r="E15" s="84">
        <v>56</v>
      </c>
      <c r="F15" s="96">
        <f t="shared" si="3"/>
        <v>1680</v>
      </c>
      <c r="G15" s="84">
        <v>75.53</v>
      </c>
      <c r="H15" s="96">
        <f t="shared" si="0"/>
        <v>2265.9</v>
      </c>
      <c r="I15" s="84">
        <v>60</v>
      </c>
      <c r="J15" s="84">
        <v>12</v>
      </c>
      <c r="K15" s="96">
        <f t="shared" si="1"/>
        <v>21600</v>
      </c>
      <c r="L15" s="96">
        <f t="shared" si="2"/>
        <v>25545.9</v>
      </c>
      <c r="M15" s="96"/>
      <c r="N15" s="92" t="s">
        <v>25</v>
      </c>
      <c r="O15" s="400"/>
    </row>
    <row r="16" ht="21.75" customHeight="1" spans="1:15">
      <c r="A16" s="621" t="s">
        <v>35</v>
      </c>
      <c r="B16" s="92"/>
      <c r="C16" s="92">
        <v>60</v>
      </c>
      <c r="D16" s="84" t="s">
        <v>31</v>
      </c>
      <c r="E16" s="84">
        <v>56</v>
      </c>
      <c r="F16" s="96">
        <f t="shared" si="3"/>
        <v>3360</v>
      </c>
      <c r="G16" s="84">
        <v>75.53</v>
      </c>
      <c r="H16" s="96">
        <f t="shared" si="0"/>
        <v>4531.8</v>
      </c>
      <c r="I16" s="84">
        <v>60</v>
      </c>
      <c r="J16" s="84">
        <v>12</v>
      </c>
      <c r="K16" s="96">
        <f t="shared" si="1"/>
        <v>43200</v>
      </c>
      <c r="L16" s="96">
        <f t="shared" si="2"/>
        <v>51091.8</v>
      </c>
      <c r="M16" s="96"/>
      <c r="N16" s="92" t="s">
        <v>25</v>
      </c>
      <c r="O16" s="400"/>
    </row>
    <row r="17" ht="21.75" customHeight="1" spans="1:15">
      <c r="A17" s="621" t="s">
        <v>36</v>
      </c>
      <c r="B17" s="92"/>
      <c r="C17" s="92">
        <v>19</v>
      </c>
      <c r="D17" s="84" t="s">
        <v>31</v>
      </c>
      <c r="E17" s="84">
        <v>56</v>
      </c>
      <c r="F17" s="96">
        <f t="shared" si="3"/>
        <v>1064</v>
      </c>
      <c r="G17" s="84">
        <v>75.53</v>
      </c>
      <c r="H17" s="96">
        <f t="shared" si="0"/>
        <v>1435.07</v>
      </c>
      <c r="I17" s="84">
        <v>60</v>
      </c>
      <c r="J17" s="84">
        <v>12</v>
      </c>
      <c r="K17" s="96">
        <f t="shared" si="1"/>
        <v>13680</v>
      </c>
      <c r="L17" s="96">
        <f t="shared" si="2"/>
        <v>16179.07</v>
      </c>
      <c r="M17" s="96"/>
      <c r="N17" s="92" t="s">
        <v>25</v>
      </c>
      <c r="O17" s="400"/>
    </row>
    <row r="18" ht="21.75" customHeight="1" spans="1:15">
      <c r="A18" s="621" t="s">
        <v>37</v>
      </c>
      <c r="B18" s="92"/>
      <c r="C18" s="92">
        <v>81.8</v>
      </c>
      <c r="D18" s="84" t="s">
        <v>27</v>
      </c>
      <c r="E18" s="84">
        <v>56</v>
      </c>
      <c r="F18" s="96">
        <f t="shared" si="3"/>
        <v>4580.8</v>
      </c>
      <c r="G18" s="84">
        <v>75.53</v>
      </c>
      <c r="H18" s="96">
        <f t="shared" ref="H18:H24" si="4">C18*G18</f>
        <v>6178.354</v>
      </c>
      <c r="I18" s="84">
        <v>60</v>
      </c>
      <c r="J18" s="84">
        <v>12</v>
      </c>
      <c r="K18" s="96">
        <f t="shared" ref="K18:K24" si="5">C18*I18*J18</f>
        <v>58896</v>
      </c>
      <c r="L18" s="96">
        <f t="shared" ref="L18:L24" si="6">F18+H18+K18</f>
        <v>69655.154</v>
      </c>
      <c r="M18" s="96"/>
      <c r="N18" s="92" t="s">
        <v>25</v>
      </c>
      <c r="O18" s="400"/>
    </row>
    <row r="19" ht="21.75" customHeight="1" spans="1:15">
      <c r="A19" s="621" t="s">
        <v>38</v>
      </c>
      <c r="B19" s="92"/>
      <c r="C19" s="92">
        <v>98</v>
      </c>
      <c r="D19" s="92" t="s">
        <v>39</v>
      </c>
      <c r="E19" s="84">
        <v>0</v>
      </c>
      <c r="F19" s="96">
        <f t="shared" ref="F19:F24" si="7">C19*E19</f>
        <v>0</v>
      </c>
      <c r="G19" s="84">
        <v>0</v>
      </c>
      <c r="H19" s="96">
        <f t="shared" si="4"/>
        <v>0</v>
      </c>
      <c r="I19" s="84">
        <v>60</v>
      </c>
      <c r="J19" s="84">
        <v>12</v>
      </c>
      <c r="K19" s="96">
        <f t="shared" si="5"/>
        <v>70560</v>
      </c>
      <c r="L19" s="96">
        <f t="shared" si="6"/>
        <v>70560</v>
      </c>
      <c r="M19" s="96"/>
      <c r="N19" s="92" t="s">
        <v>25</v>
      </c>
      <c r="O19" s="400" t="s">
        <v>40</v>
      </c>
    </row>
    <row r="20" ht="21.75" customHeight="1" spans="1:15">
      <c r="A20" s="621" t="s">
        <v>41</v>
      </c>
      <c r="B20" s="92"/>
      <c r="C20" s="92">
        <v>19.3</v>
      </c>
      <c r="D20" s="92" t="s">
        <v>39</v>
      </c>
      <c r="E20" s="84">
        <v>0</v>
      </c>
      <c r="F20" s="96">
        <f t="shared" si="7"/>
        <v>0</v>
      </c>
      <c r="G20" s="84">
        <v>0</v>
      </c>
      <c r="H20" s="96">
        <f t="shared" si="4"/>
        <v>0</v>
      </c>
      <c r="I20" s="84">
        <v>60</v>
      </c>
      <c r="J20" s="84">
        <v>12</v>
      </c>
      <c r="K20" s="96">
        <f t="shared" si="5"/>
        <v>13896</v>
      </c>
      <c r="L20" s="96">
        <f t="shared" si="6"/>
        <v>13896</v>
      </c>
      <c r="M20" s="96"/>
      <c r="N20" s="92" t="s">
        <v>25</v>
      </c>
      <c r="O20" s="400" t="s">
        <v>40</v>
      </c>
    </row>
    <row r="21" ht="21.75" customHeight="1" spans="1:15">
      <c r="A21" s="621" t="s">
        <v>42</v>
      </c>
      <c r="B21" s="92"/>
      <c r="C21" s="92">
        <v>16.5</v>
      </c>
      <c r="D21" s="92" t="s">
        <v>39</v>
      </c>
      <c r="E21" s="84">
        <v>0</v>
      </c>
      <c r="F21" s="96">
        <f t="shared" si="7"/>
        <v>0</v>
      </c>
      <c r="G21" s="84">
        <v>0</v>
      </c>
      <c r="H21" s="96">
        <f t="shared" si="4"/>
        <v>0</v>
      </c>
      <c r="I21" s="84">
        <v>60</v>
      </c>
      <c r="J21" s="84">
        <v>12</v>
      </c>
      <c r="K21" s="96">
        <f t="shared" si="5"/>
        <v>11880</v>
      </c>
      <c r="L21" s="96">
        <f t="shared" si="6"/>
        <v>11880</v>
      </c>
      <c r="M21" s="96"/>
      <c r="N21" s="92" t="s">
        <v>25</v>
      </c>
      <c r="O21" s="400" t="s">
        <v>40</v>
      </c>
    </row>
    <row r="22" ht="21.75" customHeight="1" spans="1:15">
      <c r="A22" s="621" t="s">
        <v>43</v>
      </c>
      <c r="B22" s="92"/>
      <c r="C22" s="92">
        <v>3.6</v>
      </c>
      <c r="D22" s="92" t="s">
        <v>39</v>
      </c>
      <c r="E22" s="84">
        <v>0</v>
      </c>
      <c r="F22" s="96">
        <f t="shared" si="7"/>
        <v>0</v>
      </c>
      <c r="G22" s="84">
        <v>0</v>
      </c>
      <c r="H22" s="96">
        <f t="shared" si="4"/>
        <v>0</v>
      </c>
      <c r="I22" s="84">
        <v>60</v>
      </c>
      <c r="J22" s="84">
        <v>12</v>
      </c>
      <c r="K22" s="96">
        <f t="shared" si="5"/>
        <v>2592</v>
      </c>
      <c r="L22" s="96">
        <f t="shared" si="6"/>
        <v>2592</v>
      </c>
      <c r="M22" s="96"/>
      <c r="N22" s="92" t="s">
        <v>25</v>
      </c>
      <c r="O22" s="400" t="s">
        <v>40</v>
      </c>
    </row>
    <row r="23" ht="21.75" customHeight="1" spans="1:15">
      <c r="A23" s="621" t="s">
        <v>44</v>
      </c>
      <c r="B23" s="92"/>
      <c r="C23" s="92">
        <v>27</v>
      </c>
      <c r="D23" s="92" t="s">
        <v>39</v>
      </c>
      <c r="E23" s="84">
        <v>0</v>
      </c>
      <c r="F23" s="96">
        <f t="shared" si="7"/>
        <v>0</v>
      </c>
      <c r="G23" s="84">
        <v>0</v>
      </c>
      <c r="H23" s="96">
        <f t="shared" si="4"/>
        <v>0</v>
      </c>
      <c r="I23" s="84">
        <v>60</v>
      </c>
      <c r="J23" s="84">
        <v>12</v>
      </c>
      <c r="K23" s="96">
        <f t="shared" si="5"/>
        <v>19440</v>
      </c>
      <c r="L23" s="96">
        <f t="shared" si="6"/>
        <v>19440</v>
      </c>
      <c r="M23" s="96"/>
      <c r="N23" s="92" t="s">
        <v>25</v>
      </c>
      <c r="O23" s="400" t="s">
        <v>40</v>
      </c>
    </row>
    <row r="24" ht="13.5" customHeight="1" spans="1:15">
      <c r="A24" s="621" t="s">
        <v>45</v>
      </c>
      <c r="B24" s="92"/>
      <c r="C24" s="92">
        <v>14.5</v>
      </c>
      <c r="D24" s="92" t="s">
        <v>39</v>
      </c>
      <c r="E24" s="84">
        <v>0</v>
      </c>
      <c r="F24" s="96">
        <f t="shared" si="7"/>
        <v>0</v>
      </c>
      <c r="G24" s="84">
        <v>0</v>
      </c>
      <c r="H24" s="96">
        <f t="shared" si="4"/>
        <v>0</v>
      </c>
      <c r="I24" s="84">
        <v>60</v>
      </c>
      <c r="J24" s="84">
        <v>12</v>
      </c>
      <c r="K24" s="96">
        <f t="shared" si="5"/>
        <v>10440</v>
      </c>
      <c r="L24" s="96">
        <f t="shared" si="6"/>
        <v>10440</v>
      </c>
      <c r="M24" s="96"/>
      <c r="N24" s="92" t="s">
        <v>25</v>
      </c>
      <c r="O24" s="400" t="s">
        <v>40</v>
      </c>
    </row>
    <row r="25" ht="13.5" customHeight="1" spans="1:15">
      <c r="A25" s="620" t="s">
        <v>23</v>
      </c>
      <c r="B25" s="386"/>
      <c r="C25" s="386"/>
      <c r="D25" s="386"/>
      <c r="E25" s="312"/>
      <c r="F25" s="279">
        <f>SUM(F7:F24)</f>
        <v>23836.4</v>
      </c>
      <c r="G25" s="279"/>
      <c r="H25" s="279">
        <f t="shared" ref="H25:L25" si="8">SUM(H7:H24)</f>
        <v>14411.124</v>
      </c>
      <c r="I25" s="279"/>
      <c r="J25" s="279"/>
      <c r="K25" s="279">
        <f t="shared" si="8"/>
        <v>435276</v>
      </c>
      <c r="L25" s="279">
        <f t="shared" si="8"/>
        <v>473523.524</v>
      </c>
      <c r="M25" s="591"/>
      <c r="N25" s="402" t="s">
        <v>25</v>
      </c>
      <c r="O25" s="400"/>
    </row>
    <row r="26" ht="13.5" customHeight="1" spans="1:15">
      <c r="A26" s="269" t="s">
        <v>46</v>
      </c>
      <c r="B26" s="84">
        <v>0.5</v>
      </c>
      <c r="C26" s="84">
        <v>11</v>
      </c>
      <c r="D26" s="84" t="s">
        <v>27</v>
      </c>
      <c r="E26" s="84">
        <v>56</v>
      </c>
      <c r="F26" s="96">
        <f>C26*E26</f>
        <v>616</v>
      </c>
      <c r="G26" s="84">
        <v>0</v>
      </c>
      <c r="H26" s="96">
        <f>C26*G26</f>
        <v>0</v>
      </c>
      <c r="I26" s="84">
        <v>60</v>
      </c>
      <c r="J26" s="84">
        <v>12</v>
      </c>
      <c r="K26" s="96">
        <f>C26*I26*J26</f>
        <v>7920</v>
      </c>
      <c r="L26" s="96">
        <f>F26+H26+K26</f>
        <v>8536</v>
      </c>
      <c r="M26" s="96"/>
      <c r="N26" s="92" t="s">
        <v>25</v>
      </c>
      <c r="O26" s="410"/>
    </row>
    <row r="27" ht="13.5" customHeight="1" spans="1:15">
      <c r="A27" s="269" t="s">
        <v>47</v>
      </c>
      <c r="B27" s="84">
        <v>0.5</v>
      </c>
      <c r="C27" s="84">
        <v>11</v>
      </c>
      <c r="D27" s="84" t="s">
        <v>31</v>
      </c>
      <c r="E27" s="84">
        <v>56</v>
      </c>
      <c r="F27" s="96">
        <f>C27*E27</f>
        <v>616</v>
      </c>
      <c r="G27" s="84">
        <v>0</v>
      </c>
      <c r="H27" s="96">
        <f>C27*G27</f>
        <v>0</v>
      </c>
      <c r="I27" s="84">
        <v>60</v>
      </c>
      <c r="J27" s="84">
        <v>12</v>
      </c>
      <c r="K27" s="96">
        <f>C27*I27*J27</f>
        <v>7920</v>
      </c>
      <c r="L27" s="96">
        <f>F27+H27+K27</f>
        <v>8536</v>
      </c>
      <c r="M27" s="96"/>
      <c r="N27" s="92" t="s">
        <v>25</v>
      </c>
      <c r="O27" s="410"/>
    </row>
    <row r="28" ht="13.5" customHeight="1" spans="1:15">
      <c r="A28" s="269" t="s">
        <v>21</v>
      </c>
      <c r="B28" s="622">
        <v>1</v>
      </c>
      <c r="C28" s="84">
        <f>22*B28</f>
        <v>22</v>
      </c>
      <c r="D28" s="84" t="s">
        <v>17</v>
      </c>
      <c r="E28" s="84">
        <v>56</v>
      </c>
      <c r="F28" s="96">
        <f>C28*E28</f>
        <v>1232</v>
      </c>
      <c r="G28" s="84">
        <v>0</v>
      </c>
      <c r="H28" s="96">
        <f>C28*G28</f>
        <v>0</v>
      </c>
      <c r="I28" s="84">
        <v>60</v>
      </c>
      <c r="J28" s="84">
        <v>12</v>
      </c>
      <c r="K28" s="96">
        <f>C28*I28*J28</f>
        <v>15840</v>
      </c>
      <c r="L28" s="96">
        <f>F28+H28+K28</f>
        <v>17072</v>
      </c>
      <c r="M28" s="96"/>
      <c r="N28" s="84" t="s">
        <v>25</v>
      </c>
      <c r="O28" s="410"/>
    </row>
    <row r="29" ht="21.75" customHeight="1" spans="1:15">
      <c r="A29" s="440" t="s">
        <v>29</v>
      </c>
      <c r="B29" s="441">
        <v>1.4125</v>
      </c>
      <c r="C29" s="441">
        <v>31.075</v>
      </c>
      <c r="D29" s="84" t="s">
        <v>31</v>
      </c>
      <c r="E29" s="84">
        <v>56</v>
      </c>
      <c r="F29" s="96">
        <f>C29*E29</f>
        <v>1740.2</v>
      </c>
      <c r="G29" s="84">
        <v>0</v>
      </c>
      <c r="H29" s="96">
        <f>C29*G29</f>
        <v>0</v>
      </c>
      <c r="I29" s="84">
        <v>60</v>
      </c>
      <c r="J29" s="84">
        <v>12</v>
      </c>
      <c r="K29" s="96">
        <f>C29*I29*J29</f>
        <v>22374</v>
      </c>
      <c r="L29" s="96">
        <f>F29+H29+K29</f>
        <v>24114.2</v>
      </c>
      <c r="M29" s="96"/>
      <c r="N29" s="84" t="s">
        <v>25</v>
      </c>
      <c r="O29" s="400"/>
    </row>
    <row r="30" s="267" customFormat="1" ht="18" customHeight="1" spans="1:15">
      <c r="A30" s="620" t="s">
        <v>23</v>
      </c>
      <c r="B30" s="272"/>
      <c r="C30" s="272"/>
      <c r="D30" s="272"/>
      <c r="E30" s="272"/>
      <c r="F30" s="279">
        <f>SUM(F26:F29)</f>
        <v>4204.2</v>
      </c>
      <c r="G30" s="279"/>
      <c r="H30" s="279">
        <f t="shared" ref="H30:L30" si="9">SUM(H26:H29)</f>
        <v>0</v>
      </c>
      <c r="I30" s="279"/>
      <c r="J30" s="279"/>
      <c r="K30" s="279">
        <f t="shared" si="9"/>
        <v>54054</v>
      </c>
      <c r="L30" s="279">
        <f t="shared" si="9"/>
        <v>58258.2</v>
      </c>
      <c r="M30" s="591"/>
      <c r="N30" s="406" t="s">
        <v>25</v>
      </c>
      <c r="O30" s="418"/>
    </row>
    <row r="31" ht="15" customHeight="1" spans="1:15">
      <c r="A31" s="269" t="s">
        <v>48</v>
      </c>
      <c r="B31" s="84">
        <v>1</v>
      </c>
      <c r="C31" s="84">
        <v>22</v>
      </c>
      <c r="D31" s="84" t="s">
        <v>17</v>
      </c>
      <c r="E31" s="84">
        <v>56</v>
      </c>
      <c r="F31" s="96">
        <f>C31*E31</f>
        <v>1232</v>
      </c>
      <c r="G31" s="84">
        <v>0</v>
      </c>
      <c r="H31" s="96">
        <f>C31*G31</f>
        <v>0</v>
      </c>
      <c r="I31" s="84">
        <v>60</v>
      </c>
      <c r="J31" s="84">
        <v>12</v>
      </c>
      <c r="K31" s="96">
        <f>C31*I31*J31</f>
        <v>15840</v>
      </c>
      <c r="L31" s="96">
        <f>F31+H31+K31</f>
        <v>17072</v>
      </c>
      <c r="M31" s="96"/>
      <c r="N31" s="84" t="s">
        <v>49</v>
      </c>
      <c r="O31" s="410"/>
    </row>
    <row r="32" ht="15" customHeight="1" spans="1:15">
      <c r="A32" s="269" t="s">
        <v>50</v>
      </c>
      <c r="B32" s="84">
        <v>1</v>
      </c>
      <c r="C32" s="84">
        <v>22</v>
      </c>
      <c r="D32" s="84" t="s">
        <v>27</v>
      </c>
      <c r="E32" s="85">
        <v>56</v>
      </c>
      <c r="F32" s="77">
        <f>C32*E32</f>
        <v>1232</v>
      </c>
      <c r="G32" s="85">
        <v>0</v>
      </c>
      <c r="H32" s="96">
        <f>C32*G32</f>
        <v>0</v>
      </c>
      <c r="I32" s="84">
        <v>60</v>
      </c>
      <c r="J32" s="85">
        <v>12</v>
      </c>
      <c r="K32" s="77">
        <f>C32*I32*J32</f>
        <v>15840</v>
      </c>
      <c r="L32" s="96">
        <f>F32+H32+K32</f>
        <v>17072</v>
      </c>
      <c r="M32" s="96"/>
      <c r="N32" s="84" t="s">
        <v>49</v>
      </c>
      <c r="O32" s="410"/>
    </row>
    <row r="33" ht="15" customHeight="1" spans="1:15">
      <c r="A33" s="269" t="s">
        <v>51</v>
      </c>
      <c r="B33" s="84">
        <v>1.5</v>
      </c>
      <c r="C33" s="84">
        <v>33</v>
      </c>
      <c r="D33" s="84" t="s">
        <v>27</v>
      </c>
      <c r="E33" s="84">
        <v>56</v>
      </c>
      <c r="F33" s="96">
        <f>C33*E33</f>
        <v>1848</v>
      </c>
      <c r="G33" s="84">
        <v>0</v>
      </c>
      <c r="H33" s="96">
        <f>C33*G33</f>
        <v>0</v>
      </c>
      <c r="I33" s="84">
        <v>60</v>
      </c>
      <c r="J33" s="84">
        <v>12</v>
      </c>
      <c r="K33" s="96">
        <f>C33*I33*J33</f>
        <v>23760</v>
      </c>
      <c r="L33" s="96">
        <f>F33+H33+K33</f>
        <v>25608</v>
      </c>
      <c r="M33" s="96"/>
      <c r="N33" s="84" t="s">
        <v>49</v>
      </c>
      <c r="O33" s="410"/>
    </row>
    <row r="34" ht="24" customHeight="1" spans="1:15">
      <c r="A34" s="621" t="s">
        <v>52</v>
      </c>
      <c r="B34" s="92"/>
      <c r="C34" s="92">
        <v>57</v>
      </c>
      <c r="D34" s="84" t="s">
        <v>27</v>
      </c>
      <c r="E34" s="84">
        <v>56</v>
      </c>
      <c r="F34" s="96">
        <f>C34*E34</f>
        <v>3192</v>
      </c>
      <c r="G34" s="84">
        <v>0</v>
      </c>
      <c r="H34" s="96">
        <f>C34*G34</f>
        <v>0</v>
      </c>
      <c r="I34" s="84">
        <v>60</v>
      </c>
      <c r="J34" s="84">
        <v>12</v>
      </c>
      <c r="K34" s="96">
        <f>C34*I34*J34</f>
        <v>41040</v>
      </c>
      <c r="L34" s="96">
        <f>F34+H34+K34</f>
        <v>44232</v>
      </c>
      <c r="M34" s="96"/>
      <c r="N34" s="92" t="s">
        <v>49</v>
      </c>
      <c r="O34" s="410"/>
    </row>
    <row r="35" s="267" customFormat="1" ht="15.75" customHeight="1" spans="1:15">
      <c r="A35" s="269" t="s">
        <v>46</v>
      </c>
      <c r="B35" s="84">
        <v>0.5</v>
      </c>
      <c r="C35" s="84">
        <v>11</v>
      </c>
      <c r="D35" s="84" t="s">
        <v>27</v>
      </c>
      <c r="E35" s="84">
        <v>56</v>
      </c>
      <c r="F35" s="96">
        <f>C35*E35</f>
        <v>616</v>
      </c>
      <c r="G35" s="84">
        <v>0</v>
      </c>
      <c r="H35" s="96">
        <f>C35*G35</f>
        <v>0</v>
      </c>
      <c r="I35" s="84">
        <v>60</v>
      </c>
      <c r="J35" s="84">
        <v>12</v>
      </c>
      <c r="K35" s="96">
        <f>C35*I35*J35</f>
        <v>7920</v>
      </c>
      <c r="L35" s="96">
        <f>F35+H35+K35</f>
        <v>8536</v>
      </c>
      <c r="M35" s="96"/>
      <c r="N35" s="84" t="s">
        <v>49</v>
      </c>
      <c r="O35" s="410"/>
    </row>
    <row r="36" ht="14.25" customHeight="1" spans="1:15">
      <c r="A36" s="620" t="s">
        <v>23</v>
      </c>
      <c r="B36" s="272"/>
      <c r="C36" s="272"/>
      <c r="D36" s="272"/>
      <c r="E36" s="272"/>
      <c r="F36" s="279">
        <f>SUM(F31:F35)</f>
        <v>8120</v>
      </c>
      <c r="G36" s="279"/>
      <c r="H36" s="279">
        <f t="shared" ref="H36:L36" si="10">SUM(H31:H35)</f>
        <v>0</v>
      </c>
      <c r="I36" s="279"/>
      <c r="J36" s="279"/>
      <c r="K36" s="279">
        <f t="shared" si="10"/>
        <v>104400</v>
      </c>
      <c r="L36" s="279">
        <f t="shared" si="10"/>
        <v>112520</v>
      </c>
      <c r="M36" s="364"/>
      <c r="N36" s="420" t="s">
        <v>49</v>
      </c>
      <c r="O36" s="405"/>
    </row>
    <row r="37" ht="15.75" customHeight="1" spans="1:15">
      <c r="A37" s="269" t="s">
        <v>53</v>
      </c>
      <c r="B37" s="84">
        <v>1</v>
      </c>
      <c r="C37" s="84">
        <v>22</v>
      </c>
      <c r="D37" s="84" t="s">
        <v>17</v>
      </c>
      <c r="E37" s="84">
        <v>56</v>
      </c>
      <c r="F37" s="96">
        <f t="shared" ref="F37:F43" si="11">C37*E37</f>
        <v>1232</v>
      </c>
      <c r="G37" s="84">
        <v>0</v>
      </c>
      <c r="H37" s="96">
        <f t="shared" ref="H37:H43" si="12">C37*G37</f>
        <v>0</v>
      </c>
      <c r="I37" s="84">
        <v>60</v>
      </c>
      <c r="J37" s="84">
        <v>12</v>
      </c>
      <c r="K37" s="96">
        <f t="shared" ref="K37:K43" si="13">C37*I37*J37</f>
        <v>15840</v>
      </c>
      <c r="L37" s="96">
        <f>F37+H37+K37</f>
        <v>17072</v>
      </c>
      <c r="M37" s="96"/>
      <c r="N37" s="84" t="s">
        <v>54</v>
      </c>
      <c r="O37" s="410"/>
    </row>
    <row r="38" ht="15.75" customHeight="1" spans="1:15">
      <c r="A38" s="269" t="s">
        <v>55</v>
      </c>
      <c r="B38" s="84">
        <v>1</v>
      </c>
      <c r="C38" s="84">
        <v>22</v>
      </c>
      <c r="D38" s="84" t="s">
        <v>31</v>
      </c>
      <c r="E38" s="84">
        <v>56</v>
      </c>
      <c r="F38" s="96">
        <f t="shared" si="11"/>
        <v>1232</v>
      </c>
      <c r="G38" s="84">
        <v>0</v>
      </c>
      <c r="H38" s="96">
        <f t="shared" si="12"/>
        <v>0</v>
      </c>
      <c r="I38" s="84">
        <v>60</v>
      </c>
      <c r="J38" s="84">
        <v>12</v>
      </c>
      <c r="K38" s="96">
        <f t="shared" si="13"/>
        <v>15840</v>
      </c>
      <c r="L38" s="96">
        <f>F38+H38+K38</f>
        <v>17072</v>
      </c>
      <c r="M38" s="96"/>
      <c r="N38" s="84" t="s">
        <v>54</v>
      </c>
      <c r="O38" s="410"/>
    </row>
    <row r="39" ht="15.75" customHeight="1" spans="1:15">
      <c r="A39" s="269" t="s">
        <v>56</v>
      </c>
      <c r="B39" s="84">
        <v>1</v>
      </c>
      <c r="C39" s="84">
        <v>22</v>
      </c>
      <c r="D39" s="84" t="s">
        <v>27</v>
      </c>
      <c r="E39" s="84">
        <v>56</v>
      </c>
      <c r="F39" s="96">
        <f t="shared" si="11"/>
        <v>1232</v>
      </c>
      <c r="G39" s="84">
        <v>0</v>
      </c>
      <c r="H39" s="96">
        <f t="shared" si="12"/>
        <v>0</v>
      </c>
      <c r="I39" s="84">
        <v>60</v>
      </c>
      <c r="J39" s="84">
        <v>12</v>
      </c>
      <c r="K39" s="96">
        <f t="shared" si="13"/>
        <v>15840</v>
      </c>
      <c r="L39" s="96">
        <f>F39+H39+K39</f>
        <v>17072</v>
      </c>
      <c r="M39" s="96"/>
      <c r="N39" s="84" t="s">
        <v>54</v>
      </c>
      <c r="O39" s="410"/>
    </row>
    <row r="40" ht="15.75" customHeight="1" spans="1:15">
      <c r="A40" s="269" t="s">
        <v>57</v>
      </c>
      <c r="B40" s="84">
        <v>2</v>
      </c>
      <c r="C40" s="84">
        <v>44</v>
      </c>
      <c r="D40" s="84" t="s">
        <v>17</v>
      </c>
      <c r="E40" s="84">
        <v>56</v>
      </c>
      <c r="F40" s="96">
        <f t="shared" si="11"/>
        <v>2464</v>
      </c>
      <c r="G40" s="84">
        <v>0</v>
      </c>
      <c r="H40" s="96">
        <f t="shared" si="12"/>
        <v>0</v>
      </c>
      <c r="I40" s="84">
        <v>60</v>
      </c>
      <c r="J40" s="84">
        <v>12</v>
      </c>
      <c r="K40" s="96">
        <f t="shared" si="13"/>
        <v>31680</v>
      </c>
      <c r="L40" s="96">
        <f>F40+H40+K40</f>
        <v>34144</v>
      </c>
      <c r="M40" s="96"/>
      <c r="N40" s="84" t="s">
        <v>54</v>
      </c>
      <c r="O40" s="410"/>
    </row>
    <row r="41" ht="23.25" customHeight="1" spans="1:15">
      <c r="A41" s="621" t="s">
        <v>58</v>
      </c>
      <c r="B41" s="92">
        <v>1</v>
      </c>
      <c r="C41" s="92">
        <v>23</v>
      </c>
      <c r="D41" s="81"/>
      <c r="E41" s="85">
        <v>0</v>
      </c>
      <c r="F41" s="77">
        <f t="shared" si="11"/>
        <v>0</v>
      </c>
      <c r="G41" s="85">
        <v>0</v>
      </c>
      <c r="H41" s="77">
        <f t="shared" si="12"/>
        <v>0</v>
      </c>
      <c r="I41" s="85">
        <v>20</v>
      </c>
      <c r="J41" s="85">
        <v>12</v>
      </c>
      <c r="K41" s="77">
        <f t="shared" si="13"/>
        <v>5520</v>
      </c>
      <c r="L41" s="77">
        <f>K41+H41+F41</f>
        <v>5520</v>
      </c>
      <c r="M41" s="96"/>
      <c r="N41" s="84" t="s">
        <v>54</v>
      </c>
      <c r="O41" s="410"/>
    </row>
    <row r="42" s="267" customFormat="1" ht="23.25" customHeight="1" spans="1:15">
      <c r="A42" s="620" t="s">
        <v>23</v>
      </c>
      <c r="B42" s="385"/>
      <c r="C42" s="385"/>
      <c r="D42" s="394"/>
      <c r="E42" s="389"/>
      <c r="F42" s="278">
        <f>SUM(F37:F41)</f>
        <v>6160</v>
      </c>
      <c r="G42" s="389"/>
      <c r="H42" s="278"/>
      <c r="I42" s="389"/>
      <c r="J42" s="389"/>
      <c r="K42" s="278">
        <f>SUM(K37:K41)</f>
        <v>84720</v>
      </c>
      <c r="L42" s="278">
        <f>SUM(L37:L41)</f>
        <v>90880</v>
      </c>
      <c r="M42" s="591"/>
      <c r="N42" s="406" t="s">
        <v>54</v>
      </c>
      <c r="O42" s="418"/>
    </row>
    <row r="43" ht="15.75" customHeight="1" spans="1:15">
      <c r="A43" s="269" t="s">
        <v>59</v>
      </c>
      <c r="B43" s="84">
        <v>8</v>
      </c>
      <c r="C43" s="84">
        <v>173.8</v>
      </c>
      <c r="D43" s="84" t="s">
        <v>60</v>
      </c>
      <c r="E43" s="84">
        <v>56</v>
      </c>
      <c r="F43" s="96">
        <f t="shared" si="11"/>
        <v>9732.8</v>
      </c>
      <c r="G43" s="84">
        <v>0</v>
      </c>
      <c r="H43" s="96">
        <f t="shared" si="12"/>
        <v>0</v>
      </c>
      <c r="I43" s="84">
        <v>60</v>
      </c>
      <c r="J43" s="84">
        <v>12</v>
      </c>
      <c r="K43" s="96">
        <f t="shared" si="13"/>
        <v>125136</v>
      </c>
      <c r="L43" s="96">
        <f>F43+H43+K43</f>
        <v>134868.8</v>
      </c>
      <c r="M43" s="591"/>
      <c r="N43" s="84" t="s">
        <v>54</v>
      </c>
      <c r="O43" s="410"/>
    </row>
    <row r="44" ht="15" customHeight="1" spans="1:15">
      <c r="A44" s="620" t="s">
        <v>23</v>
      </c>
      <c r="B44" s="272"/>
      <c r="C44" s="272"/>
      <c r="D44" s="272"/>
      <c r="E44" s="272"/>
      <c r="F44" s="279">
        <f>SUM(F43)</f>
        <v>9732.8</v>
      </c>
      <c r="G44" s="279"/>
      <c r="H44" s="279"/>
      <c r="I44" s="279"/>
      <c r="J44" s="279"/>
      <c r="K44" s="279">
        <f>SUM(K43)</f>
        <v>125136</v>
      </c>
      <c r="L44" s="279">
        <f>SUM(L43)</f>
        <v>134868.8</v>
      </c>
      <c r="M44" s="591"/>
      <c r="N44" s="406" t="s">
        <v>54</v>
      </c>
      <c r="O44" s="418"/>
    </row>
    <row r="45" ht="15" customHeight="1" spans="1:15">
      <c r="A45" s="269" t="s">
        <v>61</v>
      </c>
      <c r="B45" s="270" t="s">
        <v>62</v>
      </c>
      <c r="C45" s="84">
        <v>7.3</v>
      </c>
      <c r="D45" s="84" t="s">
        <v>17</v>
      </c>
      <c r="E45" s="84">
        <v>56</v>
      </c>
      <c r="F45" s="96">
        <f>C45*E45</f>
        <v>408.8</v>
      </c>
      <c r="G45" s="84">
        <v>0</v>
      </c>
      <c r="H45" s="96">
        <f>C45*G45</f>
        <v>0</v>
      </c>
      <c r="I45" s="84">
        <v>60</v>
      </c>
      <c r="J45" s="84">
        <v>12</v>
      </c>
      <c r="K45" s="77">
        <f>C45*I45*J45</f>
        <v>5256</v>
      </c>
      <c r="L45" s="96">
        <f>K45+H45+F45</f>
        <v>5664.8</v>
      </c>
      <c r="M45" s="600"/>
      <c r="N45" s="84" t="s">
        <v>63</v>
      </c>
      <c r="O45" s="465"/>
    </row>
    <row r="46" ht="21" customHeight="1" spans="1:15">
      <c r="A46" s="269" t="s">
        <v>64</v>
      </c>
      <c r="B46" s="84">
        <v>3</v>
      </c>
      <c r="C46" s="84">
        <v>66</v>
      </c>
      <c r="D46" s="84" t="s">
        <v>31</v>
      </c>
      <c r="E46" s="84">
        <v>56</v>
      </c>
      <c r="F46" s="96">
        <f>C46*E46</f>
        <v>3696</v>
      </c>
      <c r="G46" s="84">
        <v>0</v>
      </c>
      <c r="H46" s="96">
        <f>C46*G46</f>
        <v>0</v>
      </c>
      <c r="I46" s="84">
        <v>60</v>
      </c>
      <c r="J46" s="84">
        <v>12</v>
      </c>
      <c r="K46" s="77">
        <f>C46*I46*J46</f>
        <v>47520</v>
      </c>
      <c r="L46" s="96">
        <f>K46+H46+F46</f>
        <v>51216</v>
      </c>
      <c r="M46" s="600"/>
      <c r="N46" s="84" t="s">
        <v>63</v>
      </c>
      <c r="O46" s="400"/>
    </row>
    <row r="47" ht="21" customHeight="1" spans="1:17">
      <c r="A47" s="269" t="s">
        <v>65</v>
      </c>
      <c r="B47" s="84">
        <v>0.5</v>
      </c>
      <c r="C47" s="84">
        <v>11</v>
      </c>
      <c r="D47" s="84" t="s">
        <v>27</v>
      </c>
      <c r="E47" s="84">
        <v>56</v>
      </c>
      <c r="F47" s="96">
        <f>C47*E47</f>
        <v>616</v>
      </c>
      <c r="G47" s="84">
        <v>0</v>
      </c>
      <c r="H47" s="96">
        <f>C47*G47</f>
        <v>0</v>
      </c>
      <c r="I47" s="84">
        <v>60</v>
      </c>
      <c r="J47" s="84">
        <v>12</v>
      </c>
      <c r="K47" s="77">
        <f>C47*I47*J47</f>
        <v>7920</v>
      </c>
      <c r="L47" s="96">
        <f>K47+H47+F47</f>
        <v>8536</v>
      </c>
      <c r="M47" s="600"/>
      <c r="N47" s="84" t="s">
        <v>63</v>
      </c>
      <c r="O47" s="400"/>
      <c r="Q47" s="430"/>
    </row>
    <row r="48" ht="14.25" customHeight="1" spans="1:15">
      <c r="A48" s="269" t="s">
        <v>66</v>
      </c>
      <c r="B48" s="84">
        <v>1</v>
      </c>
      <c r="C48" s="84">
        <v>22</v>
      </c>
      <c r="D48" s="84" t="s">
        <v>27</v>
      </c>
      <c r="E48" s="84">
        <v>56</v>
      </c>
      <c r="F48" s="96">
        <f>C48*E48</f>
        <v>1232</v>
      </c>
      <c r="G48" s="84">
        <v>0</v>
      </c>
      <c r="H48" s="96">
        <f>C48*G48</f>
        <v>0</v>
      </c>
      <c r="I48" s="84">
        <v>60</v>
      </c>
      <c r="J48" s="84">
        <v>12</v>
      </c>
      <c r="K48" s="77">
        <f>C48*I48*J48</f>
        <v>15840</v>
      </c>
      <c r="L48" s="96">
        <f>K48+H48+F48</f>
        <v>17072</v>
      </c>
      <c r="M48" s="600"/>
      <c r="N48" s="84" t="s">
        <v>63</v>
      </c>
      <c r="O48" s="400"/>
    </row>
    <row r="49" ht="14.25" customHeight="1" spans="1:15">
      <c r="A49" s="269" t="s">
        <v>67</v>
      </c>
      <c r="B49" s="84">
        <v>1</v>
      </c>
      <c r="C49" s="84">
        <v>22</v>
      </c>
      <c r="D49" s="84" t="s">
        <v>27</v>
      </c>
      <c r="E49" s="84">
        <v>56</v>
      </c>
      <c r="F49" s="96">
        <f>C49*E49</f>
        <v>1232</v>
      </c>
      <c r="G49" s="84">
        <v>0</v>
      </c>
      <c r="H49" s="96">
        <f>C49*G49</f>
        <v>0</v>
      </c>
      <c r="I49" s="84">
        <v>60</v>
      </c>
      <c r="J49" s="84">
        <v>12</v>
      </c>
      <c r="K49" s="77">
        <f>C49*I49*J49</f>
        <v>15840</v>
      </c>
      <c r="L49" s="96">
        <f>K49+H49+F49</f>
        <v>17072</v>
      </c>
      <c r="M49" s="600"/>
      <c r="N49" s="84" t="s">
        <v>63</v>
      </c>
      <c r="O49" s="400"/>
    </row>
    <row r="50" s="267" customFormat="1" ht="14.25" customHeight="1" spans="1:15">
      <c r="A50" s="620" t="s">
        <v>23</v>
      </c>
      <c r="B50" s="272"/>
      <c r="C50" s="272"/>
      <c r="D50" s="272"/>
      <c r="E50" s="272"/>
      <c r="F50" s="279">
        <f>SUM(F45:F49)</f>
        <v>7184.8</v>
      </c>
      <c r="G50" s="279"/>
      <c r="H50" s="279">
        <f t="shared" ref="H50:L50" si="14">SUM(H45:H49)</f>
        <v>0</v>
      </c>
      <c r="I50" s="279"/>
      <c r="J50" s="279"/>
      <c r="K50" s="279">
        <f t="shared" si="14"/>
        <v>92376</v>
      </c>
      <c r="L50" s="279">
        <f t="shared" si="14"/>
        <v>99560.8</v>
      </c>
      <c r="M50" s="601"/>
      <c r="N50" s="406" t="s">
        <v>63</v>
      </c>
      <c r="O50" s="405"/>
    </row>
    <row r="51" ht="14.25" customHeight="1" spans="1:17">
      <c r="A51" s="269" t="s">
        <v>68</v>
      </c>
      <c r="B51" s="84">
        <v>1</v>
      </c>
      <c r="C51" s="84">
        <v>22</v>
      </c>
      <c r="D51" s="84" t="s">
        <v>27</v>
      </c>
      <c r="E51" s="85">
        <v>56</v>
      </c>
      <c r="F51" s="77">
        <f t="shared" ref="F51:F56" si="15">C51*E51</f>
        <v>1232</v>
      </c>
      <c r="G51" s="85">
        <v>0</v>
      </c>
      <c r="H51" s="96">
        <f t="shared" ref="H51:H56" si="16">C51*G51</f>
        <v>0</v>
      </c>
      <c r="I51" s="85">
        <v>60</v>
      </c>
      <c r="J51" s="85">
        <v>12</v>
      </c>
      <c r="K51" s="77">
        <f t="shared" ref="K51:K56" si="17">C51*I51*J51</f>
        <v>15840</v>
      </c>
      <c r="L51" s="96">
        <f t="shared" ref="L51:L56" si="18">F51+H51+K51</f>
        <v>17072</v>
      </c>
      <c r="M51" s="409"/>
      <c r="N51" s="84" t="s">
        <v>69</v>
      </c>
      <c r="O51" s="400"/>
      <c r="P51" s="430"/>
      <c r="Q51" s="633"/>
    </row>
    <row r="52" ht="14.25" customHeight="1" spans="1:17">
      <c r="A52" s="269" t="s">
        <v>70</v>
      </c>
      <c r="B52" s="270" t="s">
        <v>71</v>
      </c>
      <c r="C52" s="84">
        <v>22</v>
      </c>
      <c r="D52" s="84" t="s">
        <v>17</v>
      </c>
      <c r="E52" s="84">
        <v>56</v>
      </c>
      <c r="F52" s="96">
        <f t="shared" si="15"/>
        <v>1232</v>
      </c>
      <c r="G52" s="84">
        <v>0</v>
      </c>
      <c r="H52" s="96">
        <f t="shared" si="16"/>
        <v>0</v>
      </c>
      <c r="I52" s="85">
        <v>60</v>
      </c>
      <c r="J52" s="84">
        <v>12</v>
      </c>
      <c r="K52" s="77">
        <f t="shared" si="17"/>
        <v>15840</v>
      </c>
      <c r="L52" s="96">
        <f t="shared" si="18"/>
        <v>17072</v>
      </c>
      <c r="M52" s="409"/>
      <c r="N52" s="84" t="s">
        <v>69</v>
      </c>
      <c r="O52" s="400"/>
      <c r="P52" s="430"/>
      <c r="Q52" s="633"/>
    </row>
    <row r="53" ht="14.25" customHeight="1" spans="1:17">
      <c r="A53" s="269" t="s">
        <v>72</v>
      </c>
      <c r="B53" s="84">
        <v>1</v>
      </c>
      <c r="C53" s="84">
        <v>22</v>
      </c>
      <c r="D53" s="84" t="s">
        <v>27</v>
      </c>
      <c r="E53" s="85">
        <v>56</v>
      </c>
      <c r="F53" s="96">
        <f t="shared" si="15"/>
        <v>1232</v>
      </c>
      <c r="G53" s="85">
        <v>0</v>
      </c>
      <c r="H53" s="96">
        <f t="shared" si="16"/>
        <v>0</v>
      </c>
      <c r="I53" s="85">
        <v>60</v>
      </c>
      <c r="J53" s="84">
        <v>12</v>
      </c>
      <c r="K53" s="96">
        <f t="shared" si="17"/>
        <v>15840</v>
      </c>
      <c r="L53" s="96">
        <f t="shared" si="18"/>
        <v>17072</v>
      </c>
      <c r="M53" s="409"/>
      <c r="N53" s="84" t="s">
        <v>69</v>
      </c>
      <c r="O53" s="400"/>
      <c r="P53" s="138"/>
      <c r="Q53" s="633"/>
    </row>
    <row r="54" s="267" customFormat="1" ht="14.25" customHeight="1" spans="1:17">
      <c r="A54" s="623" t="s">
        <v>73</v>
      </c>
      <c r="B54" s="92">
        <v>1</v>
      </c>
      <c r="C54" s="92">
        <v>22</v>
      </c>
      <c r="D54" s="84" t="s">
        <v>17</v>
      </c>
      <c r="E54" s="84">
        <v>56</v>
      </c>
      <c r="F54" s="96">
        <f t="shared" si="15"/>
        <v>1232</v>
      </c>
      <c r="G54" s="84">
        <v>0</v>
      </c>
      <c r="H54" s="96">
        <f t="shared" si="16"/>
        <v>0</v>
      </c>
      <c r="I54" s="85">
        <v>60</v>
      </c>
      <c r="J54" s="84">
        <v>12</v>
      </c>
      <c r="K54" s="96">
        <f t="shared" si="17"/>
        <v>15840</v>
      </c>
      <c r="L54" s="96">
        <f t="shared" si="18"/>
        <v>17072</v>
      </c>
      <c r="M54" s="409"/>
      <c r="N54" s="92" t="s">
        <v>69</v>
      </c>
      <c r="O54" s="400"/>
      <c r="P54" s="404"/>
      <c r="Q54" s="634"/>
    </row>
    <row r="55" ht="22.5" customHeight="1" spans="1:17">
      <c r="A55" s="440" t="s">
        <v>29</v>
      </c>
      <c r="B55" s="624">
        <v>0.4125</v>
      </c>
      <c r="C55" s="441">
        <v>9.0725</v>
      </c>
      <c r="D55" s="84" t="s">
        <v>27</v>
      </c>
      <c r="E55" s="84">
        <v>56</v>
      </c>
      <c r="F55" s="96">
        <f t="shared" si="15"/>
        <v>508.06</v>
      </c>
      <c r="G55" s="84">
        <v>0</v>
      </c>
      <c r="H55" s="96">
        <f t="shared" si="16"/>
        <v>0</v>
      </c>
      <c r="I55" s="85">
        <v>60</v>
      </c>
      <c r="J55" s="84">
        <v>12</v>
      </c>
      <c r="K55" s="96">
        <f t="shared" si="17"/>
        <v>6532.2</v>
      </c>
      <c r="L55" s="96">
        <f t="shared" si="18"/>
        <v>7040.26</v>
      </c>
      <c r="M55" s="409"/>
      <c r="N55" s="92" t="s">
        <v>69</v>
      </c>
      <c r="O55" s="400"/>
      <c r="P55" s="628"/>
      <c r="Q55" s="419"/>
    </row>
    <row r="56" ht="23.25" customHeight="1" spans="1:17">
      <c r="A56" s="621" t="s">
        <v>74</v>
      </c>
      <c r="B56" s="92"/>
      <c r="C56" s="92">
        <v>36</v>
      </c>
      <c r="D56" s="84" t="s">
        <v>31</v>
      </c>
      <c r="E56" s="84">
        <v>56</v>
      </c>
      <c r="F56" s="96">
        <f t="shared" si="15"/>
        <v>2016</v>
      </c>
      <c r="G56" s="84">
        <v>75.53</v>
      </c>
      <c r="H56" s="96">
        <f t="shared" si="16"/>
        <v>2719.08</v>
      </c>
      <c r="I56" s="85">
        <v>60</v>
      </c>
      <c r="J56" s="84">
        <v>12</v>
      </c>
      <c r="K56" s="96">
        <f t="shared" si="17"/>
        <v>25920</v>
      </c>
      <c r="L56" s="96">
        <f t="shared" si="18"/>
        <v>30655.08</v>
      </c>
      <c r="M56" s="409"/>
      <c r="N56" s="84" t="s">
        <v>69</v>
      </c>
      <c r="O56" s="400"/>
      <c r="P56" s="430"/>
      <c r="Q56" s="633"/>
    </row>
    <row r="57" s="267" customFormat="1" ht="15.75" customHeight="1" spans="1:17">
      <c r="A57" s="620" t="s">
        <v>23</v>
      </c>
      <c r="B57" s="385"/>
      <c r="C57" s="385"/>
      <c r="D57" s="272"/>
      <c r="E57" s="272"/>
      <c r="F57" s="279">
        <f>SUM(F51:F56)</f>
        <v>7452.06</v>
      </c>
      <c r="G57" s="279"/>
      <c r="H57" s="279">
        <f t="shared" ref="H57:L57" si="19">SUM(H51:H56)</f>
        <v>2719.08</v>
      </c>
      <c r="I57" s="279"/>
      <c r="J57" s="279"/>
      <c r="K57" s="279">
        <f t="shared" si="19"/>
        <v>95812.2</v>
      </c>
      <c r="L57" s="279">
        <f t="shared" si="19"/>
        <v>105983.34</v>
      </c>
      <c r="M57" s="629"/>
      <c r="N57" s="406" t="s">
        <v>69</v>
      </c>
      <c r="O57" s="405"/>
      <c r="P57" s="630"/>
      <c r="Q57" s="634"/>
    </row>
    <row r="58" ht="15.75" customHeight="1" spans="1:17">
      <c r="A58" s="269" t="s">
        <v>75</v>
      </c>
      <c r="B58" s="270" t="s">
        <v>76</v>
      </c>
      <c r="C58" s="84">
        <v>42.651</v>
      </c>
      <c r="D58" s="84" t="s">
        <v>27</v>
      </c>
      <c r="E58" s="84">
        <v>56</v>
      </c>
      <c r="F58" s="96">
        <f t="shared" ref="F58:F67" si="20">C58*E58</f>
        <v>2388.456</v>
      </c>
      <c r="G58" s="84">
        <v>0</v>
      </c>
      <c r="H58" s="96">
        <f t="shared" ref="H58:H68" si="21">C58*G58</f>
        <v>0</v>
      </c>
      <c r="I58" s="84">
        <v>60</v>
      </c>
      <c r="J58" s="84">
        <v>12</v>
      </c>
      <c r="K58" s="96">
        <f t="shared" ref="K58:K68" si="22">C58*I58*J58</f>
        <v>30708.72</v>
      </c>
      <c r="L58" s="96">
        <f t="shared" ref="L58:L68" si="23">F58+H58+K58</f>
        <v>33097.176</v>
      </c>
      <c r="M58" s="96"/>
      <c r="N58" s="84" t="s">
        <v>77</v>
      </c>
      <c r="O58" s="410"/>
      <c r="P58" s="628"/>
      <c r="Q58" s="633"/>
    </row>
    <row r="59" ht="15.75" customHeight="1" spans="1:17">
      <c r="A59" s="269" t="s">
        <v>75</v>
      </c>
      <c r="B59" s="270" t="s">
        <v>78</v>
      </c>
      <c r="C59" s="84">
        <v>1.349</v>
      </c>
      <c r="D59" s="84" t="s">
        <v>27</v>
      </c>
      <c r="E59" s="84">
        <v>56</v>
      </c>
      <c r="F59" s="96">
        <f t="shared" si="20"/>
        <v>75.544</v>
      </c>
      <c r="G59" s="84">
        <v>0</v>
      </c>
      <c r="H59" s="96">
        <f t="shared" si="21"/>
        <v>0</v>
      </c>
      <c r="I59" s="84">
        <v>60</v>
      </c>
      <c r="J59" s="84">
        <v>12</v>
      </c>
      <c r="K59" s="96">
        <f t="shared" si="22"/>
        <v>971.28</v>
      </c>
      <c r="L59" s="96">
        <f t="shared" si="23"/>
        <v>1046.824</v>
      </c>
      <c r="M59" s="96"/>
      <c r="N59" s="84" t="s">
        <v>77</v>
      </c>
      <c r="O59" s="410"/>
      <c r="P59" s="628"/>
      <c r="Q59" s="633"/>
    </row>
    <row r="60" s="267" customFormat="1" ht="15.75" customHeight="1" spans="1:17">
      <c r="A60" s="269" t="s">
        <v>79</v>
      </c>
      <c r="B60" s="84">
        <v>1</v>
      </c>
      <c r="C60" s="84">
        <v>22</v>
      </c>
      <c r="D60" s="84" t="s">
        <v>31</v>
      </c>
      <c r="E60" s="84">
        <v>56</v>
      </c>
      <c r="F60" s="96">
        <f t="shared" si="20"/>
        <v>1232</v>
      </c>
      <c r="G60" s="84">
        <v>0</v>
      </c>
      <c r="H60" s="96">
        <f t="shared" si="21"/>
        <v>0</v>
      </c>
      <c r="I60" s="84">
        <v>60</v>
      </c>
      <c r="J60" s="84">
        <v>12</v>
      </c>
      <c r="K60" s="96">
        <f t="shared" si="22"/>
        <v>15840</v>
      </c>
      <c r="L60" s="96">
        <f t="shared" si="23"/>
        <v>17072</v>
      </c>
      <c r="M60" s="96"/>
      <c r="N60" s="84" t="s">
        <v>77</v>
      </c>
      <c r="O60" s="410"/>
      <c r="P60" s="631"/>
      <c r="Q60" s="634"/>
    </row>
    <row r="61" ht="15.75" customHeight="1" spans="1:15">
      <c r="A61" s="269" t="s">
        <v>80</v>
      </c>
      <c r="B61" s="270" t="s">
        <v>71</v>
      </c>
      <c r="C61" s="270">
        <f>22*B61</f>
        <v>22</v>
      </c>
      <c r="D61" s="84" t="s">
        <v>17</v>
      </c>
      <c r="E61" s="84">
        <v>56</v>
      </c>
      <c r="F61" s="96">
        <f t="shared" si="20"/>
        <v>1232</v>
      </c>
      <c r="G61" s="84">
        <v>0</v>
      </c>
      <c r="H61" s="96">
        <f t="shared" si="21"/>
        <v>0</v>
      </c>
      <c r="I61" s="84">
        <v>60</v>
      </c>
      <c r="J61" s="84">
        <v>12</v>
      </c>
      <c r="K61" s="96">
        <f t="shared" si="22"/>
        <v>15840</v>
      </c>
      <c r="L61" s="96">
        <f t="shared" si="23"/>
        <v>17072</v>
      </c>
      <c r="M61" s="96"/>
      <c r="N61" s="84" t="s">
        <v>77</v>
      </c>
      <c r="O61" s="410"/>
    </row>
    <row r="62" ht="21" customHeight="1" spans="1:17">
      <c r="A62" s="621" t="s">
        <v>81</v>
      </c>
      <c r="B62" s="92"/>
      <c r="C62" s="92">
        <v>16</v>
      </c>
      <c r="D62" s="84" t="s">
        <v>31</v>
      </c>
      <c r="E62" s="84">
        <v>56</v>
      </c>
      <c r="F62" s="96">
        <f t="shared" si="20"/>
        <v>896</v>
      </c>
      <c r="G62" s="84">
        <v>75.53</v>
      </c>
      <c r="H62" s="96">
        <f t="shared" si="21"/>
        <v>1208.48</v>
      </c>
      <c r="I62" s="84">
        <v>60</v>
      </c>
      <c r="J62" s="84">
        <v>12</v>
      </c>
      <c r="K62" s="96">
        <f t="shared" si="22"/>
        <v>11520</v>
      </c>
      <c r="L62" s="96">
        <f t="shared" si="23"/>
        <v>13624.48</v>
      </c>
      <c r="M62" s="96"/>
      <c r="N62" s="84" t="s">
        <v>77</v>
      </c>
      <c r="O62" s="400"/>
      <c r="P62" s="628"/>
      <c r="Q62" s="635"/>
    </row>
    <row r="63" ht="21" customHeight="1" spans="1:17">
      <c r="A63" s="621" t="s">
        <v>82</v>
      </c>
      <c r="B63" s="92"/>
      <c r="C63" s="92">
        <v>5.4</v>
      </c>
      <c r="D63" s="84" t="s">
        <v>31</v>
      </c>
      <c r="E63" s="84">
        <v>56</v>
      </c>
      <c r="F63" s="96">
        <f t="shared" si="20"/>
        <v>302.4</v>
      </c>
      <c r="G63" s="84">
        <v>75.53</v>
      </c>
      <c r="H63" s="96">
        <f t="shared" si="21"/>
        <v>407.862</v>
      </c>
      <c r="I63" s="84">
        <v>60</v>
      </c>
      <c r="J63" s="84">
        <v>12</v>
      </c>
      <c r="K63" s="96">
        <f t="shared" si="22"/>
        <v>3888</v>
      </c>
      <c r="L63" s="96">
        <f t="shared" si="23"/>
        <v>4598.262</v>
      </c>
      <c r="M63" s="96"/>
      <c r="N63" s="84" t="s">
        <v>77</v>
      </c>
      <c r="O63" s="400"/>
      <c r="P63" s="632"/>
      <c r="Q63" s="634"/>
    </row>
    <row r="64" ht="21" customHeight="1" spans="1:17">
      <c r="A64" s="621" t="s">
        <v>82</v>
      </c>
      <c r="B64" s="92"/>
      <c r="C64" s="92">
        <v>3.6</v>
      </c>
      <c r="D64" s="84" t="s">
        <v>31</v>
      </c>
      <c r="E64" s="84">
        <v>56</v>
      </c>
      <c r="F64" s="96">
        <f t="shared" si="20"/>
        <v>201.6</v>
      </c>
      <c r="G64" s="84">
        <v>75.53</v>
      </c>
      <c r="H64" s="96">
        <f t="shared" si="21"/>
        <v>271.908</v>
      </c>
      <c r="I64" s="84">
        <v>60</v>
      </c>
      <c r="J64" s="84">
        <v>12</v>
      </c>
      <c r="K64" s="96">
        <f t="shared" si="22"/>
        <v>2592</v>
      </c>
      <c r="L64" s="96">
        <f t="shared" si="23"/>
        <v>3065.508</v>
      </c>
      <c r="M64" s="96"/>
      <c r="N64" s="84" t="s">
        <v>77</v>
      </c>
      <c r="O64" s="625"/>
      <c r="P64" s="632"/>
      <c r="Q64" s="634"/>
    </row>
    <row r="65" s="267" customFormat="1" ht="21" customHeight="1" spans="1:17">
      <c r="A65" s="636" t="s">
        <v>23</v>
      </c>
      <c r="B65" s="637"/>
      <c r="C65" s="385"/>
      <c r="D65" s="272"/>
      <c r="E65" s="272"/>
      <c r="F65" s="279">
        <f>SUM(F58:F64)</f>
        <v>6328</v>
      </c>
      <c r="G65" s="272"/>
      <c r="H65" s="279">
        <f>SUM(H58:H64)</f>
        <v>1888.25</v>
      </c>
      <c r="I65" s="272"/>
      <c r="J65" s="272"/>
      <c r="K65" s="279">
        <f>SUM(K58:K64)</f>
        <v>81360</v>
      </c>
      <c r="L65" s="279">
        <f>SUM(L58:L64)</f>
        <v>89576.25</v>
      </c>
      <c r="M65" s="591"/>
      <c r="N65" s="406" t="s">
        <v>77</v>
      </c>
      <c r="O65" s="651"/>
      <c r="P65" s="632"/>
      <c r="Q65" s="634"/>
    </row>
    <row r="66" ht="14.25" customHeight="1" spans="1:15">
      <c r="A66" s="638" t="s">
        <v>83</v>
      </c>
      <c r="B66" s="582">
        <v>1</v>
      </c>
      <c r="C66" s="84">
        <v>32.37</v>
      </c>
      <c r="D66" s="571"/>
      <c r="E66" s="84">
        <v>0</v>
      </c>
      <c r="F66" s="96">
        <f t="shared" si="20"/>
        <v>0</v>
      </c>
      <c r="G66" s="84">
        <v>0</v>
      </c>
      <c r="H66" s="96">
        <f t="shared" si="21"/>
        <v>0</v>
      </c>
      <c r="I66" s="84">
        <v>30</v>
      </c>
      <c r="J66" s="84">
        <v>12</v>
      </c>
      <c r="K66" s="96">
        <f t="shared" si="22"/>
        <v>11653.2</v>
      </c>
      <c r="L66" s="96">
        <f t="shared" si="23"/>
        <v>11653.2</v>
      </c>
      <c r="M66" s="96"/>
      <c r="N66" s="84" t="s">
        <v>84</v>
      </c>
      <c r="O66" s="400"/>
    </row>
    <row r="67" customFormat="1" ht="14.25" customHeight="1" spans="1:17">
      <c r="A67" s="639" t="s">
        <v>85</v>
      </c>
      <c r="B67" s="582">
        <v>1</v>
      </c>
      <c r="C67" s="84">
        <v>33</v>
      </c>
      <c r="D67" s="571"/>
      <c r="E67" s="84">
        <v>56</v>
      </c>
      <c r="F67" s="96">
        <f t="shared" si="20"/>
        <v>1848</v>
      </c>
      <c r="G67" s="84">
        <v>0</v>
      </c>
      <c r="H67" s="96">
        <f t="shared" si="21"/>
        <v>0</v>
      </c>
      <c r="I67" s="84">
        <v>60</v>
      </c>
      <c r="J67" s="84">
        <v>12</v>
      </c>
      <c r="K67" s="96">
        <f t="shared" si="22"/>
        <v>23760</v>
      </c>
      <c r="L67" s="96">
        <f t="shared" si="23"/>
        <v>25608</v>
      </c>
      <c r="M67" s="96"/>
      <c r="N67" s="84" t="s">
        <v>84</v>
      </c>
      <c r="O67" s="625"/>
      <c r="P67" s="59"/>
      <c r="Q67" s="59"/>
    </row>
    <row r="68" customFormat="1" ht="14.25" customHeight="1" spans="1:17">
      <c r="A68" s="640" t="s">
        <v>86</v>
      </c>
      <c r="B68" s="641">
        <v>1</v>
      </c>
      <c r="C68" s="441">
        <v>21</v>
      </c>
      <c r="D68" s="642"/>
      <c r="E68" s="441">
        <v>0</v>
      </c>
      <c r="F68" s="643">
        <v>0</v>
      </c>
      <c r="G68" s="441">
        <v>0</v>
      </c>
      <c r="H68" s="643">
        <f t="shared" si="21"/>
        <v>0</v>
      </c>
      <c r="I68" s="441">
        <v>20</v>
      </c>
      <c r="J68" s="441">
        <v>12</v>
      </c>
      <c r="K68" s="643">
        <f t="shared" si="22"/>
        <v>5040</v>
      </c>
      <c r="L68" s="643">
        <f t="shared" si="23"/>
        <v>5040</v>
      </c>
      <c r="M68" s="96"/>
      <c r="N68" s="84" t="s">
        <v>84</v>
      </c>
      <c r="O68" s="625"/>
      <c r="P68" s="59"/>
      <c r="Q68" s="59"/>
    </row>
    <row r="69" s="267" customFormat="1" ht="14.25" customHeight="1" spans="1:17">
      <c r="A69" s="620" t="s">
        <v>23</v>
      </c>
      <c r="B69" s="272"/>
      <c r="C69" s="272"/>
      <c r="D69" s="272"/>
      <c r="E69" s="272"/>
      <c r="F69" s="279">
        <f>SUM(F66:F67)</f>
        <v>1848</v>
      </c>
      <c r="G69" s="279"/>
      <c r="H69" s="279"/>
      <c r="I69" s="279"/>
      <c r="J69" s="279"/>
      <c r="K69" s="279">
        <f>SUM(K66:K68)</f>
        <v>40453.2</v>
      </c>
      <c r="L69" s="279">
        <f>SUM(L66:L68)</f>
        <v>42301.2</v>
      </c>
      <c r="M69" s="591"/>
      <c r="N69" s="84" t="s">
        <v>84</v>
      </c>
      <c r="O69" s="652"/>
      <c r="P69" s="632"/>
      <c r="Q69" s="634"/>
    </row>
    <row r="70" ht="14.25" customHeight="1" spans="1:17">
      <c r="A70" s="621" t="s">
        <v>87</v>
      </c>
      <c r="B70" s="92">
        <v>1</v>
      </c>
      <c r="C70" s="92">
        <v>22</v>
      </c>
      <c r="D70" s="92" t="s">
        <v>31</v>
      </c>
      <c r="E70" s="84">
        <f>56*2</f>
        <v>112</v>
      </c>
      <c r="F70" s="96">
        <f>C70*E70</f>
        <v>2464</v>
      </c>
      <c r="G70" s="84">
        <v>0</v>
      </c>
      <c r="H70" s="96">
        <f>C70*G70</f>
        <v>0</v>
      </c>
      <c r="I70" s="84">
        <v>60</v>
      </c>
      <c r="J70" s="84">
        <v>12</v>
      </c>
      <c r="K70" s="96">
        <f>C70*I70*J70</f>
        <v>15840</v>
      </c>
      <c r="L70" s="96">
        <f>F70+H70+K70</f>
        <v>18304</v>
      </c>
      <c r="M70" s="96"/>
      <c r="N70" s="84" t="s">
        <v>88</v>
      </c>
      <c r="O70" s="410" t="s">
        <v>89</v>
      </c>
      <c r="P70" s="430"/>
      <c r="Q70" s="635"/>
    </row>
    <row r="71" s="267" customFormat="1" ht="14.25" customHeight="1" spans="1:17">
      <c r="A71" s="621" t="s">
        <v>90</v>
      </c>
      <c r="B71" s="92">
        <v>2</v>
      </c>
      <c r="C71" s="92">
        <f>22*B71</f>
        <v>44</v>
      </c>
      <c r="D71" s="92" t="s">
        <v>31</v>
      </c>
      <c r="E71" s="84">
        <f>56*2</f>
        <v>112</v>
      </c>
      <c r="F71" s="96">
        <f>C71*E71</f>
        <v>4928</v>
      </c>
      <c r="G71" s="84">
        <v>0</v>
      </c>
      <c r="H71" s="96">
        <f>C71*G71</f>
        <v>0</v>
      </c>
      <c r="I71" s="84">
        <v>60</v>
      </c>
      <c r="J71" s="84">
        <v>12</v>
      </c>
      <c r="K71" s="96">
        <f>C71*I71*J71</f>
        <v>31680</v>
      </c>
      <c r="L71" s="96">
        <f>F71+H71+K71</f>
        <v>36608</v>
      </c>
      <c r="M71" s="96"/>
      <c r="N71" s="84" t="s">
        <v>88</v>
      </c>
      <c r="O71" s="410" t="s">
        <v>89</v>
      </c>
      <c r="P71" s="630"/>
      <c r="Q71" s="655"/>
    </row>
    <row r="72" ht="14.25" customHeight="1" spans="1:17">
      <c r="A72" s="620" t="s">
        <v>23</v>
      </c>
      <c r="B72" s="385"/>
      <c r="C72" s="385"/>
      <c r="D72" s="385"/>
      <c r="E72" s="272"/>
      <c r="F72" s="279">
        <f>SUM(F70:F71)</f>
        <v>7392</v>
      </c>
      <c r="G72" s="279"/>
      <c r="H72" s="279">
        <f t="shared" ref="H72:L72" si="24">SUM(H70:H71)</f>
        <v>0</v>
      </c>
      <c r="I72" s="279"/>
      <c r="J72" s="279"/>
      <c r="K72" s="279">
        <f t="shared" si="24"/>
        <v>47520</v>
      </c>
      <c r="L72" s="279">
        <f t="shared" si="24"/>
        <v>54912</v>
      </c>
      <c r="M72" s="591"/>
      <c r="N72" s="406" t="s">
        <v>88</v>
      </c>
      <c r="O72" s="418"/>
      <c r="P72" s="635"/>
      <c r="Q72" s="633"/>
    </row>
    <row r="73" ht="14.25" customHeight="1" spans="1:17">
      <c r="A73" s="621" t="s">
        <v>91</v>
      </c>
      <c r="B73" s="92">
        <v>1</v>
      </c>
      <c r="C73" s="92">
        <v>22</v>
      </c>
      <c r="D73" s="92" t="s">
        <v>31</v>
      </c>
      <c r="E73" s="84">
        <f>56*2</f>
        <v>112</v>
      </c>
      <c r="F73" s="96">
        <f>C73*E73</f>
        <v>2464</v>
      </c>
      <c r="G73" s="84">
        <v>0</v>
      </c>
      <c r="H73" s="96">
        <f t="shared" ref="H73:H91" si="25">C73*G73</f>
        <v>0</v>
      </c>
      <c r="I73" s="84">
        <v>60</v>
      </c>
      <c r="J73" s="84">
        <v>12</v>
      </c>
      <c r="K73" s="96">
        <f t="shared" ref="K73:K91" si="26">C73*I73*J73</f>
        <v>15840</v>
      </c>
      <c r="L73" s="96">
        <f t="shared" ref="L73:L99" si="27">F73+H73+K73</f>
        <v>18304</v>
      </c>
      <c r="M73" s="96"/>
      <c r="N73" s="92" t="s">
        <v>92</v>
      </c>
      <c r="O73" s="410" t="s">
        <v>89</v>
      </c>
      <c r="P73" s="635"/>
      <c r="Q73" s="633"/>
    </row>
    <row r="74" ht="14.25" customHeight="1" spans="1:18">
      <c r="A74" s="621" t="s">
        <v>93</v>
      </c>
      <c r="B74" s="92">
        <v>2</v>
      </c>
      <c r="C74" s="92">
        <v>44</v>
      </c>
      <c r="D74" s="92" t="s">
        <v>31</v>
      </c>
      <c r="E74" s="84">
        <f>56*2</f>
        <v>112</v>
      </c>
      <c r="F74" s="96">
        <f>C74*E74</f>
        <v>4928</v>
      </c>
      <c r="G74" s="84">
        <v>0</v>
      </c>
      <c r="H74" s="96">
        <f t="shared" si="25"/>
        <v>0</v>
      </c>
      <c r="I74" s="84">
        <v>60</v>
      </c>
      <c r="J74" s="84">
        <v>12</v>
      </c>
      <c r="K74" s="96">
        <f t="shared" si="26"/>
        <v>31680</v>
      </c>
      <c r="L74" s="96">
        <f t="shared" si="27"/>
        <v>36608</v>
      </c>
      <c r="M74" s="96"/>
      <c r="N74" s="92" t="s">
        <v>92</v>
      </c>
      <c r="O74" s="410" t="s">
        <v>89</v>
      </c>
      <c r="P74" s="635"/>
      <c r="Q74" s="633"/>
      <c r="R74" s="138"/>
    </row>
    <row r="75" ht="14.25" customHeight="1" spans="1:18">
      <c r="A75" s="269" t="s">
        <v>94</v>
      </c>
      <c r="B75" s="84">
        <v>2</v>
      </c>
      <c r="C75" s="84">
        <v>44</v>
      </c>
      <c r="D75" s="84" t="s">
        <v>31</v>
      </c>
      <c r="E75" s="84">
        <v>56</v>
      </c>
      <c r="F75" s="96">
        <f>C75*E75</f>
        <v>2464</v>
      </c>
      <c r="G75" s="84">
        <v>0</v>
      </c>
      <c r="H75" s="96">
        <f t="shared" si="25"/>
        <v>0</v>
      </c>
      <c r="I75" s="84">
        <v>60</v>
      </c>
      <c r="J75" s="84">
        <v>12</v>
      </c>
      <c r="K75" s="96">
        <f t="shared" si="26"/>
        <v>31680</v>
      </c>
      <c r="L75" s="96">
        <f t="shared" si="27"/>
        <v>34144</v>
      </c>
      <c r="M75" s="96"/>
      <c r="N75" s="92" t="s">
        <v>92</v>
      </c>
      <c r="O75" s="410"/>
      <c r="P75" s="635"/>
      <c r="Q75" s="633"/>
      <c r="R75" s="138"/>
    </row>
    <row r="76" ht="14.25" customHeight="1" spans="1:18">
      <c r="A76" s="621" t="s">
        <v>95</v>
      </c>
      <c r="B76" s="92">
        <v>2</v>
      </c>
      <c r="C76" s="92">
        <v>44</v>
      </c>
      <c r="D76" s="92" t="s">
        <v>60</v>
      </c>
      <c r="E76" s="84">
        <v>56</v>
      </c>
      <c r="F76" s="96">
        <f>C76*E76</f>
        <v>2464</v>
      </c>
      <c r="G76" s="84">
        <v>0</v>
      </c>
      <c r="H76" s="96">
        <f t="shared" si="25"/>
        <v>0</v>
      </c>
      <c r="I76" s="84">
        <v>60</v>
      </c>
      <c r="J76" s="84">
        <v>12</v>
      </c>
      <c r="K76" s="96">
        <f t="shared" si="26"/>
        <v>31680</v>
      </c>
      <c r="L76" s="96">
        <f t="shared" si="27"/>
        <v>34144</v>
      </c>
      <c r="M76" s="96"/>
      <c r="N76" s="92" t="s">
        <v>92</v>
      </c>
      <c r="O76" s="653"/>
      <c r="P76" s="635"/>
      <c r="Q76" s="633"/>
      <c r="R76" s="138"/>
    </row>
    <row r="77" ht="14.25" customHeight="1" spans="1:18">
      <c r="A77" s="621" t="s">
        <v>96</v>
      </c>
      <c r="B77" s="92">
        <v>1</v>
      </c>
      <c r="C77" s="92">
        <v>22</v>
      </c>
      <c r="D77" s="92" t="s">
        <v>17</v>
      </c>
      <c r="E77" s="84">
        <v>56</v>
      </c>
      <c r="F77" s="96">
        <f>C77*E77</f>
        <v>1232</v>
      </c>
      <c r="G77" s="84">
        <v>0</v>
      </c>
      <c r="H77" s="96">
        <f t="shared" si="25"/>
        <v>0</v>
      </c>
      <c r="I77" s="84">
        <v>60</v>
      </c>
      <c r="J77" s="84">
        <v>12</v>
      </c>
      <c r="K77" s="96">
        <f t="shared" si="26"/>
        <v>15840</v>
      </c>
      <c r="L77" s="96">
        <f t="shared" si="27"/>
        <v>17072</v>
      </c>
      <c r="M77" s="96"/>
      <c r="N77" s="92" t="s">
        <v>92</v>
      </c>
      <c r="O77" s="653"/>
      <c r="P77" s="635"/>
      <c r="Q77" s="633"/>
      <c r="R77" s="138"/>
    </row>
    <row r="78" ht="14.25" customHeight="1" spans="1:18">
      <c r="A78" s="621" t="s">
        <v>86</v>
      </c>
      <c r="B78" s="92">
        <v>2</v>
      </c>
      <c r="C78" s="92">
        <v>46</v>
      </c>
      <c r="D78" s="92"/>
      <c r="E78" s="84">
        <v>0</v>
      </c>
      <c r="F78" s="96">
        <v>0</v>
      </c>
      <c r="G78" s="84">
        <v>0</v>
      </c>
      <c r="H78" s="96">
        <f t="shared" si="25"/>
        <v>0</v>
      </c>
      <c r="I78" s="84">
        <v>20</v>
      </c>
      <c r="J78" s="84">
        <v>12</v>
      </c>
      <c r="K78" s="96">
        <f t="shared" si="26"/>
        <v>11040</v>
      </c>
      <c r="L78" s="96">
        <f t="shared" si="27"/>
        <v>11040</v>
      </c>
      <c r="M78" s="96"/>
      <c r="N78" s="92" t="s">
        <v>92</v>
      </c>
      <c r="O78" s="269"/>
      <c r="P78" s="635"/>
      <c r="Q78" s="633"/>
      <c r="R78" s="138"/>
    </row>
    <row r="79" ht="14.25" customHeight="1" spans="1:18">
      <c r="A79" s="621" t="s">
        <v>97</v>
      </c>
      <c r="B79" s="92" t="s">
        <v>62</v>
      </c>
      <c r="C79" s="92">
        <v>7.3</v>
      </c>
      <c r="D79" s="92" t="s">
        <v>31</v>
      </c>
      <c r="E79" s="84">
        <v>56</v>
      </c>
      <c r="F79" s="96">
        <f t="shared" ref="F79:F91" si="28">C79*E79</f>
        <v>408.8</v>
      </c>
      <c r="G79" s="84">
        <v>0</v>
      </c>
      <c r="H79" s="96">
        <f t="shared" si="25"/>
        <v>0</v>
      </c>
      <c r="I79" s="84">
        <v>60</v>
      </c>
      <c r="J79" s="84">
        <v>12</v>
      </c>
      <c r="K79" s="96">
        <f t="shared" si="26"/>
        <v>5256</v>
      </c>
      <c r="L79" s="96">
        <f t="shared" si="27"/>
        <v>5664.8</v>
      </c>
      <c r="M79" s="96"/>
      <c r="N79" s="92" t="s">
        <v>92</v>
      </c>
      <c r="O79" s="269"/>
      <c r="P79" s="635"/>
      <c r="Q79" s="633"/>
      <c r="R79" s="138"/>
    </row>
    <row r="80" s="267" customFormat="1" ht="14.25" customHeight="1" spans="1:18">
      <c r="A80" s="644" t="s">
        <v>23</v>
      </c>
      <c r="B80" s="385"/>
      <c r="C80" s="385"/>
      <c r="D80" s="385"/>
      <c r="E80" s="272"/>
      <c r="F80" s="279">
        <f>SUM(F73:F79)</f>
        <v>13960.8</v>
      </c>
      <c r="G80" s="272"/>
      <c r="H80" s="279"/>
      <c r="I80" s="272"/>
      <c r="J80" s="272"/>
      <c r="K80" s="279">
        <f>SUM(K73:K79)</f>
        <v>143016</v>
      </c>
      <c r="L80" s="279">
        <f>SUM(L73:L79)</f>
        <v>156976.8</v>
      </c>
      <c r="M80" s="591"/>
      <c r="N80" s="402" t="s">
        <v>92</v>
      </c>
      <c r="O80" s="654"/>
      <c r="P80" s="655"/>
      <c r="Q80" s="634"/>
      <c r="R80" s="404"/>
    </row>
    <row r="81" ht="14.25" customHeight="1" spans="1:18">
      <c r="A81" s="621" t="s">
        <v>98</v>
      </c>
      <c r="B81" s="92">
        <v>1</v>
      </c>
      <c r="C81" s="92">
        <v>22</v>
      </c>
      <c r="D81" s="92" t="s">
        <v>17</v>
      </c>
      <c r="E81" s="84">
        <v>56</v>
      </c>
      <c r="F81" s="96">
        <f t="shared" si="28"/>
        <v>1232</v>
      </c>
      <c r="G81" s="84">
        <v>0</v>
      </c>
      <c r="H81" s="96">
        <f t="shared" si="25"/>
        <v>0</v>
      </c>
      <c r="I81" s="84">
        <v>60</v>
      </c>
      <c r="J81" s="84">
        <v>12</v>
      </c>
      <c r="K81" s="96">
        <f t="shared" si="26"/>
        <v>15840</v>
      </c>
      <c r="L81" s="96">
        <f t="shared" si="27"/>
        <v>17072</v>
      </c>
      <c r="M81" s="96"/>
      <c r="N81" s="92" t="s">
        <v>99</v>
      </c>
      <c r="O81" s="269"/>
      <c r="P81" s="635"/>
      <c r="Q81" s="633"/>
      <c r="R81" s="138"/>
    </row>
    <row r="82" s="267" customFormat="1" ht="14.25" customHeight="1" spans="1:18">
      <c r="A82" s="644" t="s">
        <v>23</v>
      </c>
      <c r="B82" s="385"/>
      <c r="C82" s="385"/>
      <c r="D82" s="385"/>
      <c r="E82" s="272"/>
      <c r="F82" s="279">
        <f>SUM(F81)</f>
        <v>1232</v>
      </c>
      <c r="G82" s="279"/>
      <c r="H82" s="279"/>
      <c r="I82" s="279"/>
      <c r="J82" s="279"/>
      <c r="K82" s="279">
        <f>SUM(K81)</f>
        <v>15840</v>
      </c>
      <c r="L82" s="279">
        <f>SUM(L81)</f>
        <v>17072</v>
      </c>
      <c r="M82" s="364"/>
      <c r="N82" s="92" t="s">
        <v>99</v>
      </c>
      <c r="O82" s="656"/>
      <c r="P82" s="655"/>
      <c r="Q82" s="634"/>
      <c r="R82" s="404"/>
    </row>
    <row r="83" ht="14.25" customHeight="1" spans="1:18">
      <c r="A83" s="621" t="s">
        <v>100</v>
      </c>
      <c r="B83" s="92">
        <v>2</v>
      </c>
      <c r="C83" s="645">
        <v>44</v>
      </c>
      <c r="D83" s="92" t="s">
        <v>31</v>
      </c>
      <c r="E83" s="84">
        <v>56</v>
      </c>
      <c r="F83" s="96">
        <f t="shared" si="28"/>
        <v>2464</v>
      </c>
      <c r="G83" s="84">
        <v>0</v>
      </c>
      <c r="H83" s="96">
        <f t="shared" si="25"/>
        <v>0</v>
      </c>
      <c r="I83" s="84">
        <v>60</v>
      </c>
      <c r="J83" s="84">
        <v>12</v>
      </c>
      <c r="K83" s="96">
        <f t="shared" si="26"/>
        <v>31680</v>
      </c>
      <c r="L83" s="96">
        <f t="shared" si="27"/>
        <v>34144</v>
      </c>
      <c r="M83" s="77"/>
      <c r="N83" s="92" t="s">
        <v>92</v>
      </c>
      <c r="O83" s="657" t="s">
        <v>101</v>
      </c>
      <c r="P83" s="628"/>
      <c r="Q83" s="633"/>
      <c r="R83" s="138"/>
    </row>
    <row r="84" s="267" customFormat="1" ht="14.25" customHeight="1" spans="1:18">
      <c r="A84" s="644" t="s">
        <v>23</v>
      </c>
      <c r="B84" s="385"/>
      <c r="C84" s="646"/>
      <c r="D84" s="385"/>
      <c r="E84" s="272"/>
      <c r="F84" s="279">
        <f>SUM(F83)</f>
        <v>2464</v>
      </c>
      <c r="G84" s="279"/>
      <c r="H84" s="279">
        <f t="shared" ref="H84:L84" si="29">SUM(H83)</f>
        <v>0</v>
      </c>
      <c r="I84" s="279"/>
      <c r="J84" s="279"/>
      <c r="K84" s="279">
        <f t="shared" si="29"/>
        <v>31680</v>
      </c>
      <c r="L84" s="279">
        <f t="shared" si="29"/>
        <v>34144</v>
      </c>
      <c r="M84" s="658"/>
      <c r="N84" s="124" t="s">
        <v>92</v>
      </c>
      <c r="O84" s="659"/>
      <c r="P84" s="631"/>
      <c r="Q84" s="634"/>
      <c r="R84" s="404"/>
    </row>
    <row r="85" ht="21" customHeight="1" spans="1:18">
      <c r="A85" s="621" t="s">
        <v>42</v>
      </c>
      <c r="B85" s="92"/>
      <c r="C85" s="645">
        <v>17.5</v>
      </c>
      <c r="D85" s="92" t="s">
        <v>39</v>
      </c>
      <c r="E85" s="84">
        <v>0</v>
      </c>
      <c r="F85" s="96">
        <f t="shared" si="28"/>
        <v>0</v>
      </c>
      <c r="G85" s="84">
        <v>0</v>
      </c>
      <c r="H85" s="96">
        <f t="shared" si="25"/>
        <v>0</v>
      </c>
      <c r="I85" s="84">
        <v>60</v>
      </c>
      <c r="J85" s="84">
        <v>12</v>
      </c>
      <c r="K85" s="96">
        <f t="shared" si="26"/>
        <v>12600</v>
      </c>
      <c r="L85" s="96">
        <f t="shared" si="27"/>
        <v>12600</v>
      </c>
      <c r="M85" s="96"/>
      <c r="N85" s="92" t="s">
        <v>92</v>
      </c>
      <c r="O85" s="653" t="s">
        <v>40</v>
      </c>
      <c r="P85" s="628"/>
      <c r="Q85" s="633"/>
      <c r="R85" s="138"/>
    </row>
    <row r="86" ht="21" customHeight="1" spans="1:18">
      <c r="A86" s="621" t="s">
        <v>102</v>
      </c>
      <c r="B86" s="92"/>
      <c r="C86" s="645">
        <v>3.6</v>
      </c>
      <c r="D86" s="92" t="s">
        <v>39</v>
      </c>
      <c r="E86" s="84">
        <v>0</v>
      </c>
      <c r="F86" s="96">
        <f t="shared" si="28"/>
        <v>0</v>
      </c>
      <c r="G86" s="84">
        <v>0</v>
      </c>
      <c r="H86" s="96">
        <f t="shared" si="25"/>
        <v>0</v>
      </c>
      <c r="I86" s="84">
        <v>60</v>
      </c>
      <c r="J86" s="84">
        <v>12</v>
      </c>
      <c r="K86" s="96">
        <f t="shared" si="26"/>
        <v>2592</v>
      </c>
      <c r="L86" s="96">
        <f t="shared" si="27"/>
        <v>2592</v>
      </c>
      <c r="M86" s="96"/>
      <c r="N86" s="92" t="s">
        <v>92</v>
      </c>
      <c r="O86" s="400" t="s">
        <v>40</v>
      </c>
      <c r="P86" s="628"/>
      <c r="Q86" s="633"/>
      <c r="R86" s="138"/>
    </row>
    <row r="87" ht="21" customHeight="1" spans="1:18">
      <c r="A87" s="621" t="s">
        <v>103</v>
      </c>
      <c r="B87" s="92"/>
      <c r="C87" s="645">
        <v>24.5</v>
      </c>
      <c r="D87" s="92" t="s">
        <v>39</v>
      </c>
      <c r="E87" s="84">
        <v>0</v>
      </c>
      <c r="F87" s="96">
        <f t="shared" si="28"/>
        <v>0</v>
      </c>
      <c r="G87" s="84">
        <v>0</v>
      </c>
      <c r="H87" s="96">
        <f t="shared" si="25"/>
        <v>0</v>
      </c>
      <c r="I87" s="84">
        <v>60</v>
      </c>
      <c r="J87" s="84">
        <v>12</v>
      </c>
      <c r="K87" s="96">
        <f t="shared" si="26"/>
        <v>17640</v>
      </c>
      <c r="L87" s="96">
        <f t="shared" si="27"/>
        <v>17640</v>
      </c>
      <c r="M87" s="96"/>
      <c r="N87" s="92" t="s">
        <v>92</v>
      </c>
      <c r="O87" s="400" t="s">
        <v>40</v>
      </c>
      <c r="P87" s="628"/>
      <c r="Q87" s="633"/>
      <c r="R87" s="138"/>
    </row>
    <row r="88" ht="21" customHeight="1" spans="1:15">
      <c r="A88" s="621" t="s">
        <v>104</v>
      </c>
      <c r="B88" s="92"/>
      <c r="C88" s="92">
        <v>10.4</v>
      </c>
      <c r="D88" s="92" t="s">
        <v>39</v>
      </c>
      <c r="E88" s="84">
        <v>0</v>
      </c>
      <c r="F88" s="96">
        <f t="shared" si="28"/>
        <v>0</v>
      </c>
      <c r="G88" s="84">
        <v>0</v>
      </c>
      <c r="H88" s="96">
        <f t="shared" si="25"/>
        <v>0</v>
      </c>
      <c r="I88" s="84">
        <v>60</v>
      </c>
      <c r="J88" s="84">
        <v>12</v>
      </c>
      <c r="K88" s="96">
        <f t="shared" si="26"/>
        <v>7488</v>
      </c>
      <c r="L88" s="96">
        <f t="shared" si="27"/>
        <v>7488</v>
      </c>
      <c r="M88" s="96"/>
      <c r="N88" s="92" t="s">
        <v>92</v>
      </c>
      <c r="O88" s="400" t="s">
        <v>40</v>
      </c>
    </row>
    <row r="89" ht="21" customHeight="1" spans="1:15">
      <c r="A89" s="621" t="s">
        <v>105</v>
      </c>
      <c r="B89" s="92"/>
      <c r="C89" s="92">
        <v>10</v>
      </c>
      <c r="D89" s="92" t="s">
        <v>39</v>
      </c>
      <c r="E89" s="84">
        <v>0</v>
      </c>
      <c r="F89" s="96">
        <f t="shared" si="28"/>
        <v>0</v>
      </c>
      <c r="G89" s="84">
        <v>0</v>
      </c>
      <c r="H89" s="96">
        <f t="shared" si="25"/>
        <v>0</v>
      </c>
      <c r="I89" s="84">
        <v>60</v>
      </c>
      <c r="J89" s="84">
        <v>12</v>
      </c>
      <c r="K89" s="96">
        <f t="shared" si="26"/>
        <v>7200</v>
      </c>
      <c r="L89" s="96">
        <f t="shared" si="27"/>
        <v>7200</v>
      </c>
      <c r="M89" s="96"/>
      <c r="N89" s="92" t="s">
        <v>92</v>
      </c>
      <c r="O89" s="400" t="s">
        <v>40</v>
      </c>
    </row>
    <row r="90" ht="21" customHeight="1" spans="1:15">
      <c r="A90" s="621" t="s">
        <v>106</v>
      </c>
      <c r="B90" s="92"/>
      <c r="C90" s="92">
        <v>7.4</v>
      </c>
      <c r="D90" s="92" t="s">
        <v>39</v>
      </c>
      <c r="E90" s="84">
        <v>0</v>
      </c>
      <c r="F90" s="96">
        <f t="shared" si="28"/>
        <v>0</v>
      </c>
      <c r="G90" s="84">
        <v>0</v>
      </c>
      <c r="H90" s="96">
        <f t="shared" si="25"/>
        <v>0</v>
      </c>
      <c r="I90" s="84">
        <v>60</v>
      </c>
      <c r="J90" s="84">
        <v>12</v>
      </c>
      <c r="K90" s="96">
        <f t="shared" si="26"/>
        <v>5328</v>
      </c>
      <c r="L90" s="96">
        <f t="shared" si="27"/>
        <v>5328</v>
      </c>
      <c r="M90" s="96"/>
      <c r="N90" s="92" t="s">
        <v>92</v>
      </c>
      <c r="O90" s="400" t="s">
        <v>40</v>
      </c>
    </row>
    <row r="91" ht="15" customHeight="1" spans="1:15">
      <c r="A91" s="621" t="s">
        <v>45</v>
      </c>
      <c r="B91" s="92"/>
      <c r="C91" s="92">
        <v>14.5</v>
      </c>
      <c r="D91" s="92" t="s">
        <v>39</v>
      </c>
      <c r="E91" s="84">
        <v>0</v>
      </c>
      <c r="F91" s="96">
        <f t="shared" si="28"/>
        <v>0</v>
      </c>
      <c r="G91" s="84">
        <v>0</v>
      </c>
      <c r="H91" s="96">
        <f t="shared" si="25"/>
        <v>0</v>
      </c>
      <c r="I91" s="84">
        <v>60</v>
      </c>
      <c r="J91" s="84">
        <v>12</v>
      </c>
      <c r="K91" s="96">
        <f t="shared" si="26"/>
        <v>10440</v>
      </c>
      <c r="L91" s="96">
        <f t="shared" si="27"/>
        <v>10440</v>
      </c>
      <c r="M91" s="96"/>
      <c r="N91" s="92" t="s">
        <v>92</v>
      </c>
      <c r="O91" s="400" t="s">
        <v>40</v>
      </c>
    </row>
    <row r="92" s="267" customFormat="1" ht="15" customHeight="1" spans="1:15">
      <c r="A92" s="620" t="s">
        <v>23</v>
      </c>
      <c r="B92" s="385"/>
      <c r="C92" s="385"/>
      <c r="D92" s="385"/>
      <c r="E92" s="385"/>
      <c r="F92" s="278">
        <f>SUM(F85:F91)</f>
        <v>0</v>
      </c>
      <c r="G92" s="278"/>
      <c r="H92" s="278">
        <f t="shared" ref="H92:L92" si="30">SUM(H85:H91)</f>
        <v>0</v>
      </c>
      <c r="I92" s="278"/>
      <c r="J92" s="278"/>
      <c r="K92" s="278">
        <f t="shared" si="30"/>
        <v>63288</v>
      </c>
      <c r="L92" s="278">
        <f t="shared" si="30"/>
        <v>63288</v>
      </c>
      <c r="M92" s="591"/>
      <c r="N92" s="402" t="s">
        <v>92</v>
      </c>
      <c r="O92" s="405"/>
    </row>
    <row r="93" ht="15" customHeight="1" spans="1:18">
      <c r="A93" s="621" t="s">
        <v>107</v>
      </c>
      <c r="B93" s="92">
        <v>2</v>
      </c>
      <c r="C93" s="92">
        <v>44</v>
      </c>
      <c r="D93" s="84" t="s">
        <v>17</v>
      </c>
      <c r="E93" s="84">
        <v>56</v>
      </c>
      <c r="F93" s="96">
        <f t="shared" ref="F93:F102" si="31">C93*E93</f>
        <v>2464</v>
      </c>
      <c r="G93" s="84">
        <v>0</v>
      </c>
      <c r="H93" s="96">
        <f t="shared" ref="H93:H102" si="32">C93*G93</f>
        <v>0</v>
      </c>
      <c r="I93" s="84">
        <v>60</v>
      </c>
      <c r="J93" s="84">
        <v>12</v>
      </c>
      <c r="K93" s="96">
        <f t="shared" ref="K93:K102" si="33">C93*I93*J93</f>
        <v>31680</v>
      </c>
      <c r="L93" s="96">
        <f t="shared" si="27"/>
        <v>34144</v>
      </c>
      <c r="M93" s="96"/>
      <c r="N93" s="92" t="s">
        <v>99</v>
      </c>
      <c r="O93" s="410"/>
      <c r="P93" s="635"/>
      <c r="Q93" s="633"/>
      <c r="R93" s="138"/>
    </row>
    <row r="94" s="267" customFormat="1" ht="15" customHeight="1" spans="1:18">
      <c r="A94" s="621" t="s">
        <v>108</v>
      </c>
      <c r="B94" s="92">
        <v>1</v>
      </c>
      <c r="C94" s="92">
        <v>22</v>
      </c>
      <c r="D94" s="81" t="s">
        <v>31</v>
      </c>
      <c r="E94" s="84">
        <v>56</v>
      </c>
      <c r="F94" s="96">
        <f t="shared" si="31"/>
        <v>1232</v>
      </c>
      <c r="G94" s="84">
        <v>0</v>
      </c>
      <c r="H94" s="96">
        <f t="shared" si="32"/>
        <v>0</v>
      </c>
      <c r="I94" s="84">
        <v>60</v>
      </c>
      <c r="J94" s="84">
        <v>12</v>
      </c>
      <c r="K94" s="96">
        <f t="shared" si="33"/>
        <v>15840</v>
      </c>
      <c r="L94" s="96">
        <f t="shared" si="27"/>
        <v>17072</v>
      </c>
      <c r="M94" s="96"/>
      <c r="N94" s="92" t="s">
        <v>99</v>
      </c>
      <c r="O94" s="410"/>
      <c r="P94" s="655"/>
      <c r="Q94" s="634"/>
      <c r="R94" s="404"/>
    </row>
    <row r="95" ht="15" customHeight="1" spans="1:18">
      <c r="A95" s="621" t="s">
        <v>109</v>
      </c>
      <c r="B95" s="92">
        <v>1</v>
      </c>
      <c r="C95" s="92">
        <v>22</v>
      </c>
      <c r="D95" s="92" t="s">
        <v>60</v>
      </c>
      <c r="E95" s="84">
        <v>56</v>
      </c>
      <c r="F95" s="96">
        <f t="shared" si="31"/>
        <v>1232</v>
      </c>
      <c r="G95" s="84">
        <v>0</v>
      </c>
      <c r="H95" s="96">
        <f t="shared" si="32"/>
        <v>0</v>
      </c>
      <c r="I95" s="84">
        <v>60</v>
      </c>
      <c r="J95" s="84">
        <v>12</v>
      </c>
      <c r="K95" s="96">
        <f t="shared" si="33"/>
        <v>15840</v>
      </c>
      <c r="L95" s="96">
        <f t="shared" si="27"/>
        <v>17072</v>
      </c>
      <c r="M95" s="96"/>
      <c r="N95" s="92" t="s">
        <v>99</v>
      </c>
      <c r="O95" s="400"/>
      <c r="P95" s="635"/>
      <c r="Q95" s="633"/>
      <c r="R95" s="138"/>
    </row>
    <row r="96" s="267" customFormat="1" ht="15" customHeight="1" spans="1:18">
      <c r="A96" s="621" t="s">
        <v>110</v>
      </c>
      <c r="B96" s="92">
        <v>1</v>
      </c>
      <c r="C96" s="92">
        <v>22</v>
      </c>
      <c r="D96" s="92" t="s">
        <v>17</v>
      </c>
      <c r="E96" s="84">
        <v>56</v>
      </c>
      <c r="F96" s="96">
        <f t="shared" si="31"/>
        <v>1232</v>
      </c>
      <c r="G96" s="84">
        <v>0</v>
      </c>
      <c r="H96" s="96">
        <f t="shared" si="32"/>
        <v>0</v>
      </c>
      <c r="I96" s="84">
        <v>60</v>
      </c>
      <c r="J96" s="84">
        <v>12</v>
      </c>
      <c r="K96" s="96">
        <f t="shared" si="33"/>
        <v>15840</v>
      </c>
      <c r="L96" s="96">
        <f t="shared" si="27"/>
        <v>17072</v>
      </c>
      <c r="M96" s="96"/>
      <c r="N96" s="92" t="s">
        <v>99</v>
      </c>
      <c r="O96" s="400"/>
      <c r="P96" s="655"/>
      <c r="Q96" s="634"/>
      <c r="R96" s="404"/>
    </row>
    <row r="97" ht="15" customHeight="1" spans="1:18">
      <c r="A97" s="621" t="s">
        <v>109</v>
      </c>
      <c r="B97" s="92">
        <v>1</v>
      </c>
      <c r="C97" s="92">
        <v>22</v>
      </c>
      <c r="D97" s="92" t="s">
        <v>60</v>
      </c>
      <c r="E97" s="85">
        <v>56</v>
      </c>
      <c r="F97" s="77">
        <f t="shared" si="31"/>
        <v>1232</v>
      </c>
      <c r="G97" s="85">
        <v>0</v>
      </c>
      <c r="H97" s="96">
        <f t="shared" si="32"/>
        <v>0</v>
      </c>
      <c r="I97" s="84">
        <v>60</v>
      </c>
      <c r="J97" s="85">
        <v>12</v>
      </c>
      <c r="K97" s="77">
        <f t="shared" si="33"/>
        <v>15840</v>
      </c>
      <c r="L97" s="96">
        <f t="shared" si="27"/>
        <v>17072</v>
      </c>
      <c r="M97" s="96"/>
      <c r="N97" s="92" t="s">
        <v>99</v>
      </c>
      <c r="O97" s="400"/>
      <c r="P97" s="635"/>
      <c r="Q97" s="633"/>
      <c r="R97" s="138"/>
    </row>
    <row r="98" ht="15" customHeight="1" spans="1:18">
      <c r="A98" s="621" t="s">
        <v>111</v>
      </c>
      <c r="B98" s="92">
        <v>1</v>
      </c>
      <c r="C98" s="92">
        <v>22</v>
      </c>
      <c r="D98" s="92" t="s">
        <v>17</v>
      </c>
      <c r="E98" s="84">
        <v>56</v>
      </c>
      <c r="F98" s="96">
        <f t="shared" si="31"/>
        <v>1232</v>
      </c>
      <c r="G98" s="84">
        <v>0</v>
      </c>
      <c r="H98" s="96">
        <f t="shared" si="32"/>
        <v>0</v>
      </c>
      <c r="I98" s="84">
        <v>60</v>
      </c>
      <c r="J98" s="84">
        <v>12</v>
      </c>
      <c r="K98" s="96">
        <f t="shared" si="33"/>
        <v>15840</v>
      </c>
      <c r="L98" s="96">
        <f t="shared" si="27"/>
        <v>17072</v>
      </c>
      <c r="M98" s="96"/>
      <c r="N98" s="92" t="s">
        <v>99</v>
      </c>
      <c r="O98" s="400"/>
      <c r="P98" s="635"/>
      <c r="Q98" s="633"/>
      <c r="R98" s="138"/>
    </row>
    <row r="99" s="267" customFormat="1" ht="15" customHeight="1" spans="1:18">
      <c r="A99" s="621" t="s">
        <v>112</v>
      </c>
      <c r="B99" s="92">
        <v>2</v>
      </c>
      <c r="C99" s="92">
        <v>44</v>
      </c>
      <c r="D99" s="92" t="s">
        <v>17</v>
      </c>
      <c r="E99" s="84">
        <v>56</v>
      </c>
      <c r="F99" s="96">
        <f t="shared" si="31"/>
        <v>2464</v>
      </c>
      <c r="G99" s="84">
        <v>0</v>
      </c>
      <c r="H99" s="96">
        <f t="shared" si="32"/>
        <v>0</v>
      </c>
      <c r="I99" s="84">
        <v>60</v>
      </c>
      <c r="J99" s="84">
        <v>12</v>
      </c>
      <c r="K99" s="96">
        <f t="shared" si="33"/>
        <v>31680</v>
      </c>
      <c r="L99" s="96">
        <f t="shared" si="27"/>
        <v>34144</v>
      </c>
      <c r="M99" s="96"/>
      <c r="N99" s="92" t="s">
        <v>99</v>
      </c>
      <c r="O99" s="400"/>
      <c r="P99" s="655"/>
      <c r="Q99" s="634"/>
      <c r="R99" s="404"/>
    </row>
    <row r="100" ht="21" customHeight="1" spans="1:18">
      <c r="A100" s="621" t="s">
        <v>113</v>
      </c>
      <c r="B100" s="92"/>
      <c r="C100" s="92">
        <v>39</v>
      </c>
      <c r="D100" s="92" t="s">
        <v>31</v>
      </c>
      <c r="E100" s="84">
        <v>56</v>
      </c>
      <c r="F100" s="96">
        <f t="shared" si="31"/>
        <v>2184</v>
      </c>
      <c r="G100" s="84">
        <v>75.53</v>
      </c>
      <c r="H100" s="96">
        <f t="shared" si="32"/>
        <v>2945.67</v>
      </c>
      <c r="I100" s="84">
        <v>60</v>
      </c>
      <c r="J100" s="84">
        <v>12</v>
      </c>
      <c r="K100" s="96">
        <f t="shared" si="33"/>
        <v>28080</v>
      </c>
      <c r="L100" s="96">
        <f t="shared" ref="L100:L108" si="34">F100+H100+K100</f>
        <v>33209.67</v>
      </c>
      <c r="M100" s="96"/>
      <c r="N100" s="92" t="s">
        <v>99</v>
      </c>
      <c r="O100" s="400"/>
      <c r="P100" s="628"/>
      <c r="Q100" s="633"/>
      <c r="R100" s="138"/>
    </row>
    <row r="101" ht="21" customHeight="1" spans="1:15">
      <c r="A101" s="621" t="s">
        <v>114</v>
      </c>
      <c r="B101" s="92"/>
      <c r="C101" s="92">
        <v>47.5</v>
      </c>
      <c r="D101" s="92" t="s">
        <v>31</v>
      </c>
      <c r="E101" s="84">
        <v>56</v>
      </c>
      <c r="F101" s="96">
        <f t="shared" si="31"/>
        <v>2660</v>
      </c>
      <c r="G101" s="84">
        <v>75.53</v>
      </c>
      <c r="H101" s="96">
        <f t="shared" si="32"/>
        <v>3587.675</v>
      </c>
      <c r="I101" s="84">
        <v>60</v>
      </c>
      <c r="J101" s="84">
        <v>12</v>
      </c>
      <c r="K101" s="96">
        <f t="shared" si="33"/>
        <v>34200</v>
      </c>
      <c r="L101" s="96">
        <f t="shared" si="34"/>
        <v>40447.675</v>
      </c>
      <c r="M101" s="96"/>
      <c r="N101" s="92" t="s">
        <v>99</v>
      </c>
      <c r="O101" s="400"/>
    </row>
    <row r="102" ht="21" customHeight="1" spans="1:15">
      <c r="A102" s="621" t="s">
        <v>38</v>
      </c>
      <c r="B102" s="92"/>
      <c r="C102" s="92">
        <v>117</v>
      </c>
      <c r="D102" s="92" t="s">
        <v>39</v>
      </c>
      <c r="E102" s="84">
        <v>0</v>
      </c>
      <c r="F102" s="96">
        <f t="shared" si="31"/>
        <v>0</v>
      </c>
      <c r="G102" s="84">
        <v>0</v>
      </c>
      <c r="H102" s="96">
        <f t="shared" si="32"/>
        <v>0</v>
      </c>
      <c r="I102" s="84">
        <v>60</v>
      </c>
      <c r="J102" s="84">
        <v>12</v>
      </c>
      <c r="K102" s="96">
        <f t="shared" si="33"/>
        <v>84240</v>
      </c>
      <c r="L102" s="96">
        <f t="shared" si="34"/>
        <v>84240</v>
      </c>
      <c r="M102" s="96"/>
      <c r="N102" s="92" t="s">
        <v>99</v>
      </c>
      <c r="O102" s="400" t="s">
        <v>40</v>
      </c>
    </row>
    <row r="103" ht="14.25" customHeight="1" spans="1:15">
      <c r="A103" s="620" t="s">
        <v>23</v>
      </c>
      <c r="B103" s="385"/>
      <c r="C103" s="385"/>
      <c r="D103" s="385"/>
      <c r="E103" s="272"/>
      <c r="F103" s="279">
        <f>SUM(F93:F102)</f>
        <v>15932</v>
      </c>
      <c r="G103" s="279"/>
      <c r="H103" s="279">
        <f t="shared" ref="H103:L103" si="35">SUM(H93:H102)</f>
        <v>6533.345</v>
      </c>
      <c r="I103" s="279"/>
      <c r="J103" s="279"/>
      <c r="K103" s="279">
        <f t="shared" si="35"/>
        <v>289080</v>
      </c>
      <c r="L103" s="279">
        <f t="shared" si="35"/>
        <v>311545.345</v>
      </c>
      <c r="M103" s="591"/>
      <c r="N103" s="402" t="s">
        <v>99</v>
      </c>
      <c r="O103" s="405"/>
    </row>
    <row r="104" ht="14.25" customHeight="1" spans="1:19">
      <c r="A104" s="269" t="s">
        <v>115</v>
      </c>
      <c r="B104" s="84">
        <v>2</v>
      </c>
      <c r="C104" s="84">
        <v>44</v>
      </c>
      <c r="D104" s="84" t="s">
        <v>27</v>
      </c>
      <c r="E104" s="84">
        <v>56</v>
      </c>
      <c r="F104" s="96">
        <f>C104*E104</f>
        <v>2464</v>
      </c>
      <c r="G104" s="84">
        <v>0</v>
      </c>
      <c r="H104" s="96">
        <f>C104*G104</f>
        <v>0</v>
      </c>
      <c r="I104" s="84">
        <v>60</v>
      </c>
      <c r="J104" s="84">
        <v>12</v>
      </c>
      <c r="K104" s="96">
        <f>C104*I104*J104</f>
        <v>31680</v>
      </c>
      <c r="L104" s="96">
        <f t="shared" si="34"/>
        <v>34144</v>
      </c>
      <c r="M104" s="83"/>
      <c r="N104" s="84" t="s">
        <v>116</v>
      </c>
      <c r="O104" s="410"/>
      <c r="P104" s="660"/>
      <c r="Q104" s="660"/>
      <c r="R104" s="660"/>
      <c r="S104" s="667"/>
    </row>
    <row r="105" s="267" customFormat="1" ht="14.25" customHeight="1" spans="1:19">
      <c r="A105" s="620" t="s">
        <v>23</v>
      </c>
      <c r="B105" s="272"/>
      <c r="C105" s="272"/>
      <c r="D105" s="272"/>
      <c r="E105" s="272"/>
      <c r="F105" s="279">
        <f>SUM(F104)</f>
        <v>2464</v>
      </c>
      <c r="G105" s="279"/>
      <c r="H105" s="279">
        <f t="shared" ref="H105:L105" si="36">SUM(H104)</f>
        <v>0</v>
      </c>
      <c r="I105" s="279"/>
      <c r="J105" s="279"/>
      <c r="K105" s="279">
        <f t="shared" si="36"/>
        <v>31680</v>
      </c>
      <c r="L105" s="279">
        <f t="shared" si="36"/>
        <v>34144</v>
      </c>
      <c r="M105" s="364"/>
      <c r="N105" s="420" t="s">
        <v>116</v>
      </c>
      <c r="O105" s="417"/>
      <c r="P105" s="661"/>
      <c r="Q105" s="661"/>
      <c r="R105" s="661"/>
      <c r="S105" s="661"/>
    </row>
    <row r="106" ht="14.25" customHeight="1" spans="1:15">
      <c r="A106" s="269" t="s">
        <v>117</v>
      </c>
      <c r="B106" s="84">
        <v>1</v>
      </c>
      <c r="C106" s="84">
        <v>22</v>
      </c>
      <c r="D106" s="84" t="s">
        <v>17</v>
      </c>
      <c r="E106" s="84">
        <v>56</v>
      </c>
      <c r="F106" s="96">
        <f>C106*E106</f>
        <v>1232</v>
      </c>
      <c r="G106" s="84">
        <v>0</v>
      </c>
      <c r="H106" s="96">
        <f>C106*G106</f>
        <v>0</v>
      </c>
      <c r="I106" s="84">
        <v>60</v>
      </c>
      <c r="J106" s="84">
        <v>12</v>
      </c>
      <c r="K106" s="96">
        <f>C106*I106*J106</f>
        <v>15840</v>
      </c>
      <c r="L106" s="96">
        <f>F106+H106+K106</f>
        <v>17072</v>
      </c>
      <c r="M106" s="83"/>
      <c r="N106" s="84" t="s">
        <v>118</v>
      </c>
      <c r="O106" s="410"/>
    </row>
    <row r="107" s="267" customFormat="1" ht="14.25" customHeight="1" spans="1:15">
      <c r="A107" s="620" t="s">
        <v>23</v>
      </c>
      <c r="B107" s="272"/>
      <c r="C107" s="272"/>
      <c r="D107" s="272"/>
      <c r="E107" s="272"/>
      <c r="F107" s="279">
        <f>SUM(F106)</f>
        <v>1232</v>
      </c>
      <c r="G107" s="272"/>
      <c r="H107" s="279"/>
      <c r="I107" s="272"/>
      <c r="J107" s="272"/>
      <c r="K107" s="279">
        <f>SUM(K106)</f>
        <v>15840</v>
      </c>
      <c r="L107" s="279">
        <f>SUM(L106)</f>
        <v>17072</v>
      </c>
      <c r="M107" s="364"/>
      <c r="N107" s="420" t="s">
        <v>118</v>
      </c>
      <c r="O107" s="417"/>
    </row>
    <row r="108" ht="14.25" customHeight="1" spans="1:15">
      <c r="A108" s="269" t="s">
        <v>119</v>
      </c>
      <c r="B108" s="84">
        <v>3</v>
      </c>
      <c r="C108" s="84">
        <v>66</v>
      </c>
      <c r="D108" s="84" t="s">
        <v>31</v>
      </c>
      <c r="E108" s="84">
        <v>56</v>
      </c>
      <c r="F108" s="96">
        <f>C108*E108</f>
        <v>3696</v>
      </c>
      <c r="G108" s="84">
        <v>0</v>
      </c>
      <c r="H108" s="96">
        <f>C108*G108</f>
        <v>0</v>
      </c>
      <c r="I108" s="84">
        <v>60</v>
      </c>
      <c r="J108" s="84">
        <v>12</v>
      </c>
      <c r="K108" s="96">
        <f>C108*I108*J108</f>
        <v>47520</v>
      </c>
      <c r="L108" s="96">
        <f t="shared" si="34"/>
        <v>51216</v>
      </c>
      <c r="M108" s="83"/>
      <c r="N108" s="84" t="s">
        <v>118</v>
      </c>
      <c r="O108" s="410"/>
    </row>
    <row r="109" ht="14.25" customHeight="1" spans="1:15">
      <c r="A109" s="269" t="s">
        <v>120</v>
      </c>
      <c r="B109" s="84">
        <v>2</v>
      </c>
      <c r="C109" s="84">
        <v>44</v>
      </c>
      <c r="D109" s="84" t="s">
        <v>31</v>
      </c>
      <c r="E109" s="85">
        <v>56</v>
      </c>
      <c r="F109" s="77">
        <f>C109*E109</f>
        <v>2464</v>
      </c>
      <c r="G109" s="85">
        <v>0</v>
      </c>
      <c r="H109" s="77">
        <f t="shared" ref="H109:H120" si="37">C109*G109</f>
        <v>0</v>
      </c>
      <c r="I109" s="84">
        <v>60</v>
      </c>
      <c r="J109" s="85">
        <v>12</v>
      </c>
      <c r="K109" s="77">
        <f>C109*I109*J109</f>
        <v>31680</v>
      </c>
      <c r="L109" s="77">
        <f>K109+H109+F109</f>
        <v>34144</v>
      </c>
      <c r="M109" s="96"/>
      <c r="N109" s="84" t="s">
        <v>118</v>
      </c>
      <c r="O109" s="410"/>
    </row>
    <row r="110" s="617" customFormat="1" ht="14.25" customHeight="1" spans="1:15">
      <c r="A110" s="620" t="s">
        <v>23</v>
      </c>
      <c r="B110" s="312"/>
      <c r="C110" s="272"/>
      <c r="D110" s="312"/>
      <c r="E110" s="312"/>
      <c r="F110" s="279">
        <f>SUM(F108:F109)</f>
        <v>6160</v>
      </c>
      <c r="G110" s="272"/>
      <c r="H110" s="279"/>
      <c r="I110" s="272"/>
      <c r="J110" s="272"/>
      <c r="K110" s="279">
        <f>SUM(K108:K109)</f>
        <v>79200</v>
      </c>
      <c r="L110" s="279">
        <f>SUM(L108:L109)</f>
        <v>85360</v>
      </c>
      <c r="M110" s="591"/>
      <c r="N110" s="406" t="s">
        <v>118</v>
      </c>
      <c r="O110" s="410"/>
    </row>
    <row r="111" ht="14.25" customHeight="1" spans="1:15">
      <c r="A111" s="269" t="s">
        <v>121</v>
      </c>
      <c r="B111" s="84">
        <v>2</v>
      </c>
      <c r="C111" s="84">
        <v>44</v>
      </c>
      <c r="D111" s="84" t="s">
        <v>27</v>
      </c>
      <c r="E111" s="85">
        <v>56</v>
      </c>
      <c r="F111" s="77">
        <f t="shared" ref="F111:F122" si="38">C111*E111</f>
        <v>2464</v>
      </c>
      <c r="G111" s="85">
        <v>0</v>
      </c>
      <c r="H111" s="77">
        <f t="shared" si="37"/>
        <v>0</v>
      </c>
      <c r="I111" s="84">
        <v>60</v>
      </c>
      <c r="J111" s="85">
        <v>12</v>
      </c>
      <c r="K111" s="77">
        <f t="shared" ref="K111:K122" si="39">C111*I111*J111</f>
        <v>31680</v>
      </c>
      <c r="L111" s="77">
        <f>K111+H111+F111</f>
        <v>34144</v>
      </c>
      <c r="M111" s="77"/>
      <c r="N111" s="84" t="s">
        <v>122</v>
      </c>
      <c r="O111" s="400"/>
    </row>
    <row r="112" s="267" customFormat="1" ht="14.25" customHeight="1" spans="1:15">
      <c r="A112" s="269" t="s">
        <v>123</v>
      </c>
      <c r="B112" s="84">
        <v>3</v>
      </c>
      <c r="C112" s="84">
        <v>66</v>
      </c>
      <c r="D112" s="84" t="s">
        <v>31</v>
      </c>
      <c r="E112" s="84">
        <v>56</v>
      </c>
      <c r="F112" s="96">
        <f t="shared" si="38"/>
        <v>3696</v>
      </c>
      <c r="G112" s="84">
        <v>0</v>
      </c>
      <c r="H112" s="96">
        <f t="shared" si="37"/>
        <v>0</v>
      </c>
      <c r="I112" s="84">
        <v>60</v>
      </c>
      <c r="J112" s="84">
        <v>12</v>
      </c>
      <c r="K112" s="96">
        <f t="shared" si="39"/>
        <v>47520</v>
      </c>
      <c r="L112" s="96">
        <f t="shared" ref="L112:L122" si="40">F112+H112+K112</f>
        <v>51216</v>
      </c>
      <c r="M112" s="77"/>
      <c r="N112" s="84" t="s">
        <v>122</v>
      </c>
      <c r="O112" s="410"/>
    </row>
    <row r="113" s="267" customFormat="1" ht="14.25" customHeight="1" spans="1:15">
      <c r="A113" s="620" t="s">
        <v>23</v>
      </c>
      <c r="B113" s="272"/>
      <c r="C113" s="272"/>
      <c r="D113" s="272"/>
      <c r="E113" s="272"/>
      <c r="F113" s="279">
        <f>SUM(F111:F112)</f>
        <v>6160</v>
      </c>
      <c r="G113" s="272"/>
      <c r="H113" s="279"/>
      <c r="I113" s="272"/>
      <c r="J113" s="272"/>
      <c r="K113" s="279">
        <f>SUM(K111:K112)</f>
        <v>79200</v>
      </c>
      <c r="L113" s="279">
        <f>SUM(L111:L112)</f>
        <v>85360</v>
      </c>
      <c r="M113" s="658"/>
      <c r="N113" s="420" t="s">
        <v>122</v>
      </c>
      <c r="O113" s="417"/>
    </row>
    <row r="114" ht="14.25" customHeight="1" spans="1:15">
      <c r="A114" s="269" t="s">
        <v>124</v>
      </c>
      <c r="B114" s="84">
        <v>0.5</v>
      </c>
      <c r="C114" s="84">
        <v>11</v>
      </c>
      <c r="D114" s="84" t="s">
        <v>17</v>
      </c>
      <c r="E114" s="84">
        <v>56</v>
      </c>
      <c r="F114" s="96">
        <f>C114*E114</f>
        <v>616</v>
      </c>
      <c r="G114" s="84">
        <v>0</v>
      </c>
      <c r="H114" s="96">
        <f>C114*G114</f>
        <v>0</v>
      </c>
      <c r="I114" s="84">
        <v>60</v>
      </c>
      <c r="J114" s="84">
        <v>12</v>
      </c>
      <c r="K114" s="96">
        <f>C114*I114*J114</f>
        <v>7920</v>
      </c>
      <c r="L114" s="96">
        <f>F114+H114+K114</f>
        <v>8536</v>
      </c>
      <c r="M114" s="83"/>
      <c r="N114" s="84" t="s">
        <v>125</v>
      </c>
      <c r="O114" s="400"/>
    </row>
    <row r="115" s="267" customFormat="1" ht="14.25" customHeight="1" spans="1:15">
      <c r="A115" s="620" t="s">
        <v>23</v>
      </c>
      <c r="B115" s="272"/>
      <c r="C115" s="272"/>
      <c r="D115" s="272"/>
      <c r="E115" s="272"/>
      <c r="F115" s="279">
        <f>SUM(F114)</f>
        <v>616</v>
      </c>
      <c r="G115" s="272"/>
      <c r="H115" s="279"/>
      <c r="I115" s="272"/>
      <c r="J115" s="272"/>
      <c r="K115" s="279">
        <f>SUM(K114)</f>
        <v>7920</v>
      </c>
      <c r="L115" s="279">
        <f>SUM(L114)</f>
        <v>8536</v>
      </c>
      <c r="M115" s="364"/>
      <c r="N115" s="420" t="s">
        <v>125</v>
      </c>
      <c r="O115" s="427"/>
    </row>
    <row r="116" ht="14.25" customHeight="1" spans="1:15">
      <c r="A116" s="269" t="s">
        <v>124</v>
      </c>
      <c r="B116" s="84">
        <v>0.5</v>
      </c>
      <c r="C116" s="84">
        <v>11</v>
      </c>
      <c r="D116" s="84" t="s">
        <v>17</v>
      </c>
      <c r="E116" s="84">
        <v>56</v>
      </c>
      <c r="F116" s="96">
        <f t="shared" si="38"/>
        <v>616</v>
      </c>
      <c r="G116" s="84">
        <v>0</v>
      </c>
      <c r="H116" s="96">
        <f t="shared" si="37"/>
        <v>0</v>
      </c>
      <c r="I116" s="84">
        <v>60</v>
      </c>
      <c r="J116" s="84">
        <v>12</v>
      </c>
      <c r="K116" s="96">
        <f t="shared" si="39"/>
        <v>7920</v>
      </c>
      <c r="L116" s="96">
        <f t="shared" si="40"/>
        <v>8536</v>
      </c>
      <c r="M116" s="83"/>
      <c r="N116" s="84" t="s">
        <v>122</v>
      </c>
      <c r="O116" s="400"/>
    </row>
    <row r="117" s="267" customFormat="1" ht="14.25" customHeight="1" spans="1:15">
      <c r="A117" s="620" t="s">
        <v>23</v>
      </c>
      <c r="B117" s="272"/>
      <c r="C117" s="272"/>
      <c r="D117" s="272"/>
      <c r="E117" s="272"/>
      <c r="F117" s="279">
        <f>SUM(F116)</f>
        <v>616</v>
      </c>
      <c r="G117" s="279"/>
      <c r="H117" s="279">
        <f t="shared" ref="H117:L117" si="41">SUM(H116)</f>
        <v>0</v>
      </c>
      <c r="I117" s="279"/>
      <c r="J117" s="279"/>
      <c r="K117" s="279">
        <f t="shared" si="41"/>
        <v>7920</v>
      </c>
      <c r="L117" s="279">
        <f t="shared" si="41"/>
        <v>8536</v>
      </c>
      <c r="M117" s="364"/>
      <c r="N117" s="420" t="s">
        <v>122</v>
      </c>
      <c r="O117" s="427"/>
    </row>
    <row r="118" ht="14.25" customHeight="1" spans="1:15">
      <c r="A118" s="269" t="s">
        <v>126</v>
      </c>
      <c r="B118" s="84">
        <v>1</v>
      </c>
      <c r="C118" s="84">
        <v>22</v>
      </c>
      <c r="D118" s="84" t="s">
        <v>27</v>
      </c>
      <c r="E118" s="84">
        <v>56</v>
      </c>
      <c r="F118" s="96">
        <f t="shared" si="38"/>
        <v>1232</v>
      </c>
      <c r="G118" s="84">
        <v>0</v>
      </c>
      <c r="H118" s="96">
        <f t="shared" si="37"/>
        <v>0</v>
      </c>
      <c r="I118" s="84">
        <v>60</v>
      </c>
      <c r="J118" s="84">
        <v>12</v>
      </c>
      <c r="K118" s="96">
        <f t="shared" si="39"/>
        <v>15840</v>
      </c>
      <c r="L118" s="96">
        <f t="shared" si="40"/>
        <v>17072</v>
      </c>
      <c r="M118" s="83"/>
      <c r="N118" s="84" t="s">
        <v>125</v>
      </c>
      <c r="O118" s="410"/>
    </row>
    <row r="119" s="267" customFormat="1" ht="14.25" customHeight="1" spans="1:15">
      <c r="A119" s="620" t="s">
        <v>23</v>
      </c>
      <c r="B119" s="272"/>
      <c r="C119" s="272"/>
      <c r="D119" s="272"/>
      <c r="E119" s="272"/>
      <c r="F119" s="279">
        <f>SUM(F118)</f>
        <v>1232</v>
      </c>
      <c r="G119" s="272"/>
      <c r="H119" s="279"/>
      <c r="I119" s="272"/>
      <c r="J119" s="272"/>
      <c r="K119" s="279">
        <f>SUM(K118)</f>
        <v>15840</v>
      </c>
      <c r="L119" s="279">
        <f>SUM(L118)</f>
        <v>17072</v>
      </c>
      <c r="M119" s="364"/>
      <c r="N119" s="420" t="s">
        <v>125</v>
      </c>
      <c r="O119" s="417"/>
    </row>
    <row r="120" ht="14.25" customHeight="1" spans="1:15">
      <c r="A120" s="269" t="s">
        <v>127</v>
      </c>
      <c r="B120" s="84">
        <v>1</v>
      </c>
      <c r="C120" s="84">
        <v>22</v>
      </c>
      <c r="D120" s="84" t="s">
        <v>31</v>
      </c>
      <c r="E120" s="84">
        <v>56</v>
      </c>
      <c r="F120" s="96">
        <f t="shared" si="38"/>
        <v>1232</v>
      </c>
      <c r="G120" s="84">
        <v>0</v>
      </c>
      <c r="H120" s="96">
        <f t="shared" si="37"/>
        <v>0</v>
      </c>
      <c r="I120" s="84">
        <v>60</v>
      </c>
      <c r="J120" s="84">
        <v>12</v>
      </c>
      <c r="K120" s="96">
        <f t="shared" si="39"/>
        <v>15840</v>
      </c>
      <c r="L120" s="96">
        <f t="shared" si="40"/>
        <v>17072</v>
      </c>
      <c r="M120" s="96"/>
      <c r="N120" s="84" t="s">
        <v>116</v>
      </c>
      <c r="O120" s="410"/>
    </row>
    <row r="121" s="267" customFormat="1" ht="14.25" customHeight="1" spans="1:15">
      <c r="A121" s="647" t="s">
        <v>23</v>
      </c>
      <c r="B121" s="97"/>
      <c r="C121" s="97"/>
      <c r="D121" s="97"/>
      <c r="E121" s="272"/>
      <c r="F121" s="279">
        <f>SUM(F120)</f>
        <v>1232</v>
      </c>
      <c r="G121" s="272"/>
      <c r="H121" s="279"/>
      <c r="I121" s="97"/>
      <c r="J121" s="97"/>
      <c r="K121" s="279">
        <f>SUM(K120)</f>
        <v>15840</v>
      </c>
      <c r="L121" s="279">
        <f>SUM(L120)</f>
        <v>17072</v>
      </c>
      <c r="M121" s="364"/>
      <c r="N121" s="420" t="s">
        <v>116</v>
      </c>
      <c r="O121" s="362"/>
    </row>
    <row r="122" ht="14.25" customHeight="1" spans="1:18">
      <c r="A122" s="316" t="s">
        <v>83</v>
      </c>
      <c r="B122" s="318">
        <v>1</v>
      </c>
      <c r="C122" s="318">
        <v>102</v>
      </c>
      <c r="D122" s="318"/>
      <c r="E122" s="648">
        <v>0</v>
      </c>
      <c r="F122" s="371">
        <f t="shared" si="38"/>
        <v>0</v>
      </c>
      <c r="G122" s="648">
        <v>0</v>
      </c>
      <c r="H122" s="371">
        <f>G122*C122</f>
        <v>0</v>
      </c>
      <c r="I122" s="662">
        <v>30</v>
      </c>
      <c r="J122" s="662">
        <v>12</v>
      </c>
      <c r="K122" s="371">
        <f t="shared" si="39"/>
        <v>36720</v>
      </c>
      <c r="L122" s="371">
        <f t="shared" si="40"/>
        <v>36720</v>
      </c>
      <c r="M122" s="332"/>
      <c r="N122" s="269" t="s">
        <v>116</v>
      </c>
      <c r="O122" s="663"/>
      <c r="P122" s="664"/>
      <c r="Q122" s="668"/>
      <c r="R122" s="290"/>
    </row>
    <row r="123" ht="14.25" customHeight="1" spans="1:18">
      <c r="A123" s="649" t="s">
        <v>23</v>
      </c>
      <c r="B123" s="301"/>
      <c r="C123" s="301"/>
      <c r="D123" s="301"/>
      <c r="E123" s="650"/>
      <c r="F123" s="326">
        <f>SUM(F122)</f>
        <v>0</v>
      </c>
      <c r="G123" s="650"/>
      <c r="H123" s="326"/>
      <c r="I123" s="665"/>
      <c r="J123" s="665"/>
      <c r="K123" s="326">
        <f>SUM(K122)</f>
        <v>36720</v>
      </c>
      <c r="L123" s="326">
        <f>SUM(L122)</f>
        <v>36720</v>
      </c>
      <c r="M123" s="350"/>
      <c r="N123" s="654" t="s">
        <v>116</v>
      </c>
      <c r="O123" s="663"/>
      <c r="P123" s="664"/>
      <c r="Q123" s="668"/>
      <c r="R123" s="290"/>
    </row>
    <row r="124" ht="15" customHeight="1" spans="1:15">
      <c r="A124" s="269" t="s">
        <v>128</v>
      </c>
      <c r="B124" s="84">
        <v>1</v>
      </c>
      <c r="C124" s="84">
        <v>22</v>
      </c>
      <c r="D124" s="84" t="s">
        <v>17</v>
      </c>
      <c r="E124" s="84">
        <v>56</v>
      </c>
      <c r="F124" s="77">
        <f t="shared" ref="F124:F146" si="42">C124*E124</f>
        <v>1232</v>
      </c>
      <c r="G124" s="84">
        <v>0</v>
      </c>
      <c r="H124" s="96">
        <f t="shared" ref="H124:H146" si="43">C124*G124</f>
        <v>0</v>
      </c>
      <c r="I124" s="84">
        <v>60</v>
      </c>
      <c r="J124" s="84">
        <v>12</v>
      </c>
      <c r="K124" s="77">
        <f t="shared" ref="K124:K146" si="44">C124*I124*J124</f>
        <v>15840</v>
      </c>
      <c r="L124" s="77">
        <f t="shared" ref="L124:L146" si="45">F124+H124+K124</f>
        <v>17072</v>
      </c>
      <c r="M124" s="77"/>
      <c r="N124" s="84" t="s">
        <v>129</v>
      </c>
      <c r="O124" s="410"/>
    </row>
    <row r="125" ht="15" customHeight="1" spans="1:15">
      <c r="A125" s="269" t="s">
        <v>130</v>
      </c>
      <c r="B125" s="84">
        <v>1</v>
      </c>
      <c r="C125" s="84">
        <v>22.04</v>
      </c>
      <c r="D125" s="84" t="s">
        <v>131</v>
      </c>
      <c r="E125" s="84">
        <f>56*2</f>
        <v>112</v>
      </c>
      <c r="F125" s="77">
        <f t="shared" si="42"/>
        <v>2468.48</v>
      </c>
      <c r="G125" s="84">
        <v>0</v>
      </c>
      <c r="H125" s="96">
        <f t="shared" si="43"/>
        <v>0</v>
      </c>
      <c r="I125" s="84">
        <v>60</v>
      </c>
      <c r="J125" s="84">
        <v>12</v>
      </c>
      <c r="K125" s="77">
        <f t="shared" si="44"/>
        <v>15868.8</v>
      </c>
      <c r="L125" s="77">
        <f t="shared" si="45"/>
        <v>18337.28</v>
      </c>
      <c r="M125" s="77"/>
      <c r="N125" s="84" t="s">
        <v>129</v>
      </c>
      <c r="O125" s="410" t="s">
        <v>89</v>
      </c>
    </row>
    <row r="126" s="267" customFormat="1" ht="15" customHeight="1" spans="1:15">
      <c r="A126" s="620" t="s">
        <v>23</v>
      </c>
      <c r="B126" s="272"/>
      <c r="C126" s="272"/>
      <c r="D126" s="272"/>
      <c r="E126" s="272"/>
      <c r="F126" s="278">
        <f>SUM(F124:F125)</f>
        <v>3700.48</v>
      </c>
      <c r="G126" s="272"/>
      <c r="H126" s="279"/>
      <c r="I126" s="272"/>
      <c r="J126" s="272"/>
      <c r="K126" s="278">
        <f>SUM(K124:K125)</f>
        <v>31708.8</v>
      </c>
      <c r="L126" s="278">
        <f>SUM(L124:L125)</f>
        <v>35409.28</v>
      </c>
      <c r="M126" s="398"/>
      <c r="N126" s="406" t="s">
        <v>129</v>
      </c>
      <c r="O126" s="418"/>
    </row>
    <row r="127" s="267" customFormat="1" ht="15" customHeight="1" spans="1:15">
      <c r="A127" s="269" t="s">
        <v>130</v>
      </c>
      <c r="B127" s="84">
        <v>0.5</v>
      </c>
      <c r="C127" s="84">
        <v>11.65</v>
      </c>
      <c r="D127" s="84" t="s">
        <v>132</v>
      </c>
      <c r="E127" s="84">
        <f>56*2</f>
        <v>112</v>
      </c>
      <c r="F127" s="77">
        <f t="shared" si="42"/>
        <v>1304.8</v>
      </c>
      <c r="G127" s="84">
        <v>0</v>
      </c>
      <c r="H127" s="96">
        <f t="shared" si="43"/>
        <v>0</v>
      </c>
      <c r="I127" s="84">
        <v>60</v>
      </c>
      <c r="J127" s="84">
        <v>12</v>
      </c>
      <c r="K127" s="77">
        <f t="shared" si="44"/>
        <v>8388</v>
      </c>
      <c r="L127" s="77">
        <f t="shared" si="45"/>
        <v>9692.8</v>
      </c>
      <c r="M127" s="37"/>
      <c r="N127" s="84" t="s">
        <v>129</v>
      </c>
      <c r="O127" s="410" t="s">
        <v>89</v>
      </c>
    </row>
    <row r="128" s="267" customFormat="1" ht="15" customHeight="1" spans="1:15">
      <c r="A128" s="620" t="s">
        <v>23</v>
      </c>
      <c r="B128" s="272"/>
      <c r="C128" s="272"/>
      <c r="D128" s="272"/>
      <c r="E128" s="272"/>
      <c r="F128" s="278">
        <f>SUM(F127)</f>
        <v>1304.8</v>
      </c>
      <c r="G128" s="272"/>
      <c r="H128" s="279"/>
      <c r="I128" s="272"/>
      <c r="J128" s="272"/>
      <c r="K128" s="278">
        <f>SUM(K127)</f>
        <v>8388</v>
      </c>
      <c r="L128" s="278">
        <f>SUM(L127)</f>
        <v>9692.8</v>
      </c>
      <c r="M128" s="666"/>
      <c r="N128" s="406" t="s">
        <v>129</v>
      </c>
      <c r="O128" s="418"/>
    </row>
    <row r="129" ht="15" customHeight="1" spans="1:15">
      <c r="A129" s="269" t="s">
        <v>130</v>
      </c>
      <c r="B129" s="84">
        <v>1</v>
      </c>
      <c r="C129" s="84">
        <v>21.65</v>
      </c>
      <c r="D129" s="84" t="s">
        <v>133</v>
      </c>
      <c r="E129" s="84">
        <f>56*2</f>
        <v>112</v>
      </c>
      <c r="F129" s="77">
        <f t="shared" si="42"/>
        <v>2424.8</v>
      </c>
      <c r="G129" s="84">
        <v>0</v>
      </c>
      <c r="H129" s="96">
        <f t="shared" si="43"/>
        <v>0</v>
      </c>
      <c r="I129" s="84">
        <v>60</v>
      </c>
      <c r="J129" s="84">
        <v>12</v>
      </c>
      <c r="K129" s="77">
        <f t="shared" si="44"/>
        <v>15588</v>
      </c>
      <c r="L129" s="77">
        <f t="shared" si="45"/>
        <v>18012.8</v>
      </c>
      <c r="M129" s="77"/>
      <c r="N129" s="84" t="s">
        <v>129</v>
      </c>
      <c r="O129" s="410" t="s">
        <v>89</v>
      </c>
    </row>
    <row r="130" s="267" customFormat="1" ht="15" customHeight="1" spans="1:15">
      <c r="A130" s="620" t="s">
        <v>23</v>
      </c>
      <c r="B130" s="272"/>
      <c r="C130" s="272"/>
      <c r="D130" s="272"/>
      <c r="E130" s="272"/>
      <c r="F130" s="278">
        <f>SUM(F129)</f>
        <v>2424.8</v>
      </c>
      <c r="G130" s="272"/>
      <c r="H130" s="279"/>
      <c r="I130" s="272"/>
      <c r="J130" s="272"/>
      <c r="K130" s="278">
        <f>SUM(K129)</f>
        <v>15588</v>
      </c>
      <c r="L130" s="278">
        <f>SUM(L129)</f>
        <v>18012.8</v>
      </c>
      <c r="M130" s="398"/>
      <c r="N130" s="406" t="s">
        <v>129</v>
      </c>
      <c r="O130" s="418"/>
    </row>
    <row r="131" s="267" customFormat="1" ht="15" customHeight="1" spans="1:15">
      <c r="A131" s="269" t="s">
        <v>134</v>
      </c>
      <c r="B131" s="84">
        <v>1</v>
      </c>
      <c r="C131" s="84">
        <v>22</v>
      </c>
      <c r="D131" s="84" t="s">
        <v>17</v>
      </c>
      <c r="E131" s="84">
        <v>56</v>
      </c>
      <c r="F131" s="77">
        <f t="shared" si="42"/>
        <v>1232</v>
      </c>
      <c r="G131" s="84">
        <v>0</v>
      </c>
      <c r="H131" s="96">
        <f t="shared" si="43"/>
        <v>0</v>
      </c>
      <c r="I131" s="84">
        <v>60</v>
      </c>
      <c r="J131" s="84">
        <v>12</v>
      </c>
      <c r="K131" s="77">
        <f t="shared" si="44"/>
        <v>15840</v>
      </c>
      <c r="L131" s="77">
        <f t="shared" si="45"/>
        <v>17072</v>
      </c>
      <c r="M131" s="77"/>
      <c r="N131" s="84" t="s">
        <v>135</v>
      </c>
      <c r="O131" s="410"/>
    </row>
    <row r="132" s="267" customFormat="1" ht="15" customHeight="1" spans="1:15">
      <c r="A132" s="620" t="s">
        <v>23</v>
      </c>
      <c r="B132" s="272"/>
      <c r="C132" s="272"/>
      <c r="D132" s="272"/>
      <c r="E132" s="272"/>
      <c r="F132" s="278">
        <f>SUM(F131)</f>
        <v>1232</v>
      </c>
      <c r="G132" s="272"/>
      <c r="H132" s="279"/>
      <c r="I132" s="272"/>
      <c r="J132" s="272"/>
      <c r="K132" s="278">
        <f>SUM(K131)</f>
        <v>15840</v>
      </c>
      <c r="L132" s="278">
        <f>SUM(L131)</f>
        <v>17072</v>
      </c>
      <c r="M132" s="398"/>
      <c r="N132" s="406" t="s">
        <v>135</v>
      </c>
      <c r="O132" s="418"/>
    </row>
    <row r="133" ht="15" customHeight="1" spans="1:15">
      <c r="A133" s="269" t="s">
        <v>130</v>
      </c>
      <c r="B133" s="84">
        <v>2</v>
      </c>
      <c r="C133" s="84">
        <v>41.9</v>
      </c>
      <c r="D133" s="84" t="s">
        <v>136</v>
      </c>
      <c r="E133" s="84">
        <f>56*2</f>
        <v>112</v>
      </c>
      <c r="F133" s="77">
        <f t="shared" si="42"/>
        <v>4692.8</v>
      </c>
      <c r="G133" s="84">
        <v>0</v>
      </c>
      <c r="H133" s="96">
        <f t="shared" si="43"/>
        <v>0</v>
      </c>
      <c r="I133" s="84">
        <v>60</v>
      </c>
      <c r="J133" s="84">
        <v>12</v>
      </c>
      <c r="K133" s="77">
        <f t="shared" si="44"/>
        <v>30168</v>
      </c>
      <c r="L133" s="77">
        <f t="shared" si="45"/>
        <v>34860.8</v>
      </c>
      <c r="M133" s="37"/>
      <c r="N133" s="84" t="s">
        <v>129</v>
      </c>
      <c r="O133" s="410" t="s">
        <v>89</v>
      </c>
    </row>
    <row r="134" ht="15" customHeight="1" spans="1:15">
      <c r="A134" s="269" t="s">
        <v>137</v>
      </c>
      <c r="B134" s="84">
        <v>2</v>
      </c>
      <c r="C134" s="84">
        <v>44</v>
      </c>
      <c r="D134" s="84" t="s">
        <v>31</v>
      </c>
      <c r="E134" s="84">
        <v>56</v>
      </c>
      <c r="F134" s="77">
        <f t="shared" si="42"/>
        <v>2464</v>
      </c>
      <c r="G134" s="84">
        <v>0</v>
      </c>
      <c r="H134" s="96">
        <f t="shared" si="43"/>
        <v>0</v>
      </c>
      <c r="I134" s="84">
        <v>60</v>
      </c>
      <c r="J134" s="84">
        <v>12</v>
      </c>
      <c r="K134" s="77">
        <f t="shared" si="44"/>
        <v>31680</v>
      </c>
      <c r="L134" s="77">
        <f t="shared" si="45"/>
        <v>34144</v>
      </c>
      <c r="M134" s="37"/>
      <c r="N134" s="84" t="s">
        <v>129</v>
      </c>
      <c r="O134" s="410"/>
    </row>
    <row r="135" s="267" customFormat="1" ht="15" customHeight="1" spans="1:15">
      <c r="A135" s="620" t="s">
        <v>23</v>
      </c>
      <c r="B135" s="272"/>
      <c r="C135" s="272"/>
      <c r="D135" s="272"/>
      <c r="E135" s="272"/>
      <c r="F135" s="278">
        <f>SUM(F133:F134)</f>
        <v>7156.8</v>
      </c>
      <c r="G135" s="272"/>
      <c r="H135" s="279"/>
      <c r="I135" s="272"/>
      <c r="J135" s="272"/>
      <c r="K135" s="278">
        <f>SUM(K133:K134)</f>
        <v>61848</v>
      </c>
      <c r="L135" s="278">
        <f>SUM(L133:L134)</f>
        <v>69004.8</v>
      </c>
      <c r="M135" s="398"/>
      <c r="N135" s="406" t="s">
        <v>129</v>
      </c>
      <c r="O135" s="418"/>
    </row>
    <row r="136" s="618" customFormat="1" ht="15" customHeight="1" spans="1:15">
      <c r="A136" s="269" t="s">
        <v>138</v>
      </c>
      <c r="B136" s="84">
        <v>1</v>
      </c>
      <c r="C136" s="84">
        <v>22</v>
      </c>
      <c r="D136" s="84" t="s">
        <v>31</v>
      </c>
      <c r="E136" s="84">
        <v>56</v>
      </c>
      <c r="F136" s="77">
        <f t="shared" si="42"/>
        <v>1232</v>
      </c>
      <c r="G136" s="84">
        <v>0</v>
      </c>
      <c r="H136" s="96">
        <f t="shared" si="43"/>
        <v>0</v>
      </c>
      <c r="I136" s="84">
        <v>60</v>
      </c>
      <c r="J136" s="84">
        <v>12</v>
      </c>
      <c r="K136" s="77">
        <f t="shared" si="44"/>
        <v>15840</v>
      </c>
      <c r="L136" s="77">
        <f t="shared" si="45"/>
        <v>17072</v>
      </c>
      <c r="M136" s="37"/>
      <c r="N136" s="84" t="s">
        <v>129</v>
      </c>
      <c r="O136" s="418"/>
    </row>
    <row r="137" s="618" customFormat="1" ht="15" customHeight="1" spans="1:15">
      <c r="A137" s="269" t="s">
        <v>139</v>
      </c>
      <c r="B137" s="84">
        <v>1</v>
      </c>
      <c r="C137" s="84">
        <v>22</v>
      </c>
      <c r="D137" s="84" t="s">
        <v>31</v>
      </c>
      <c r="E137" s="84">
        <v>56</v>
      </c>
      <c r="F137" s="77">
        <f t="shared" si="42"/>
        <v>1232</v>
      </c>
      <c r="G137" s="84">
        <v>0</v>
      </c>
      <c r="H137" s="96">
        <f t="shared" si="43"/>
        <v>0</v>
      </c>
      <c r="I137" s="84">
        <v>60</v>
      </c>
      <c r="J137" s="84">
        <v>12</v>
      </c>
      <c r="K137" s="77">
        <f t="shared" si="44"/>
        <v>15840</v>
      </c>
      <c r="L137" s="77">
        <f t="shared" si="45"/>
        <v>17072</v>
      </c>
      <c r="M137" s="37"/>
      <c r="N137" s="84" t="s">
        <v>129</v>
      </c>
      <c r="O137" s="410"/>
    </row>
    <row r="138" s="617" customFormat="1" ht="15" customHeight="1" spans="1:15">
      <c r="A138" s="620" t="s">
        <v>23</v>
      </c>
      <c r="B138" s="272"/>
      <c r="C138" s="272"/>
      <c r="D138" s="272"/>
      <c r="E138" s="272"/>
      <c r="F138" s="278">
        <f>SUM(F136:F137)</f>
        <v>2464</v>
      </c>
      <c r="G138" s="272"/>
      <c r="H138" s="279"/>
      <c r="I138" s="272"/>
      <c r="J138" s="272"/>
      <c r="K138" s="278">
        <f>SUM(K136:K137)</f>
        <v>31680</v>
      </c>
      <c r="L138" s="278">
        <f>SUM(L136:L137)</f>
        <v>34144</v>
      </c>
      <c r="M138" s="658"/>
      <c r="N138" s="420" t="s">
        <v>129</v>
      </c>
      <c r="O138" s="417"/>
    </row>
    <row r="139" s="618" customFormat="1" ht="15" customHeight="1" spans="1:15">
      <c r="A139" s="269" t="s">
        <v>140</v>
      </c>
      <c r="B139" s="84">
        <v>1</v>
      </c>
      <c r="C139" s="84">
        <v>22</v>
      </c>
      <c r="D139" s="84" t="s">
        <v>17</v>
      </c>
      <c r="E139" s="84">
        <v>56</v>
      </c>
      <c r="F139" s="77">
        <f t="shared" si="42"/>
        <v>1232</v>
      </c>
      <c r="G139" s="84">
        <v>0</v>
      </c>
      <c r="H139" s="96">
        <f t="shared" si="43"/>
        <v>0</v>
      </c>
      <c r="I139" s="84">
        <v>60</v>
      </c>
      <c r="J139" s="84">
        <v>12</v>
      </c>
      <c r="K139" s="77">
        <f t="shared" si="44"/>
        <v>15840</v>
      </c>
      <c r="L139" s="77">
        <f t="shared" si="45"/>
        <v>17072</v>
      </c>
      <c r="M139" s="77"/>
      <c r="N139" s="84" t="s">
        <v>129</v>
      </c>
      <c r="O139" s="410"/>
    </row>
    <row r="140" s="267" customFormat="1" ht="15" customHeight="1" spans="1:15">
      <c r="A140" s="269" t="s">
        <v>141</v>
      </c>
      <c r="B140" s="84">
        <v>0.5</v>
      </c>
      <c r="C140" s="84">
        <v>9</v>
      </c>
      <c r="D140" s="84" t="s">
        <v>17</v>
      </c>
      <c r="E140" s="84">
        <v>56</v>
      </c>
      <c r="F140" s="77">
        <f t="shared" si="42"/>
        <v>504</v>
      </c>
      <c r="G140" s="84">
        <v>0</v>
      </c>
      <c r="H140" s="96">
        <f t="shared" si="43"/>
        <v>0</v>
      </c>
      <c r="I140" s="84">
        <v>60</v>
      </c>
      <c r="J140" s="84">
        <v>12</v>
      </c>
      <c r="K140" s="77">
        <f t="shared" si="44"/>
        <v>6480</v>
      </c>
      <c r="L140" s="77">
        <f t="shared" si="45"/>
        <v>6984</v>
      </c>
      <c r="M140" s="77"/>
      <c r="N140" s="84" t="s">
        <v>129</v>
      </c>
      <c r="O140" s="410"/>
    </row>
    <row r="141" s="618" customFormat="1" ht="15" customHeight="1" spans="1:15">
      <c r="A141" s="269" t="s">
        <v>142</v>
      </c>
      <c r="B141" s="84">
        <v>1</v>
      </c>
      <c r="C141" s="84">
        <v>22</v>
      </c>
      <c r="D141" s="84" t="s">
        <v>27</v>
      </c>
      <c r="E141" s="84">
        <v>56</v>
      </c>
      <c r="F141" s="77">
        <f t="shared" si="42"/>
        <v>1232</v>
      </c>
      <c r="G141" s="84">
        <v>0</v>
      </c>
      <c r="H141" s="96">
        <f t="shared" si="43"/>
        <v>0</v>
      </c>
      <c r="I141" s="84">
        <v>60</v>
      </c>
      <c r="J141" s="84">
        <v>12</v>
      </c>
      <c r="K141" s="77">
        <f t="shared" si="44"/>
        <v>15840</v>
      </c>
      <c r="L141" s="77">
        <f t="shared" si="45"/>
        <v>17072</v>
      </c>
      <c r="M141" s="77"/>
      <c r="N141" s="84" t="s">
        <v>129</v>
      </c>
      <c r="O141" s="410"/>
    </row>
    <row r="142" s="618" customFormat="1" ht="15" customHeight="1" spans="1:15">
      <c r="A142" s="269" t="s">
        <v>143</v>
      </c>
      <c r="B142" s="84">
        <v>1</v>
      </c>
      <c r="C142" s="84">
        <f>22*B142</f>
        <v>22</v>
      </c>
      <c r="D142" s="84" t="s">
        <v>17</v>
      </c>
      <c r="E142" s="84">
        <v>56</v>
      </c>
      <c r="F142" s="77">
        <f t="shared" si="42"/>
        <v>1232</v>
      </c>
      <c r="G142" s="84">
        <v>0</v>
      </c>
      <c r="H142" s="96">
        <f t="shared" si="43"/>
        <v>0</v>
      </c>
      <c r="I142" s="84">
        <v>60</v>
      </c>
      <c r="J142" s="84">
        <v>12</v>
      </c>
      <c r="K142" s="77">
        <f t="shared" si="44"/>
        <v>15840</v>
      </c>
      <c r="L142" s="77">
        <f t="shared" si="45"/>
        <v>17072</v>
      </c>
      <c r="M142" s="77"/>
      <c r="N142" s="84" t="s">
        <v>129</v>
      </c>
      <c r="O142" s="410"/>
    </row>
    <row r="143" s="618" customFormat="1" ht="14.25" customHeight="1" spans="1:15">
      <c r="A143" s="269" t="s">
        <v>144</v>
      </c>
      <c r="B143" s="84">
        <v>3</v>
      </c>
      <c r="C143" s="84">
        <v>69</v>
      </c>
      <c r="D143" s="84" t="s">
        <v>31</v>
      </c>
      <c r="E143" s="84">
        <v>56</v>
      </c>
      <c r="F143" s="77">
        <f t="shared" si="42"/>
        <v>3864</v>
      </c>
      <c r="G143" s="84">
        <v>0</v>
      </c>
      <c r="H143" s="96">
        <f t="shared" si="43"/>
        <v>0</v>
      </c>
      <c r="I143" s="84">
        <v>60</v>
      </c>
      <c r="J143" s="84">
        <v>12</v>
      </c>
      <c r="K143" s="77">
        <f t="shared" si="44"/>
        <v>49680</v>
      </c>
      <c r="L143" s="77">
        <f t="shared" si="45"/>
        <v>53544</v>
      </c>
      <c r="M143" s="77"/>
      <c r="N143" s="84" t="s">
        <v>129</v>
      </c>
      <c r="O143" s="410"/>
    </row>
    <row r="144" s="267" customFormat="1" ht="14.25" customHeight="1" spans="1:15">
      <c r="A144" s="269" t="s">
        <v>145</v>
      </c>
      <c r="B144" s="84">
        <v>1</v>
      </c>
      <c r="C144" s="84">
        <v>22</v>
      </c>
      <c r="D144" s="84" t="s">
        <v>17</v>
      </c>
      <c r="E144" s="84">
        <v>56</v>
      </c>
      <c r="F144" s="77">
        <f t="shared" si="42"/>
        <v>1232</v>
      </c>
      <c r="G144" s="84">
        <v>0</v>
      </c>
      <c r="H144" s="96">
        <f t="shared" si="43"/>
        <v>0</v>
      </c>
      <c r="I144" s="84">
        <v>60</v>
      </c>
      <c r="J144" s="84">
        <v>12</v>
      </c>
      <c r="K144" s="77">
        <f t="shared" si="44"/>
        <v>15840</v>
      </c>
      <c r="L144" s="77">
        <f t="shared" si="45"/>
        <v>17072</v>
      </c>
      <c r="M144" s="77"/>
      <c r="N144" s="84" t="s">
        <v>129</v>
      </c>
      <c r="O144" s="410"/>
    </row>
    <row r="145" ht="14.25" customHeight="1" spans="1:15">
      <c r="A145" s="269" t="s">
        <v>146</v>
      </c>
      <c r="B145" s="84">
        <v>1</v>
      </c>
      <c r="C145" s="84">
        <v>22</v>
      </c>
      <c r="D145" s="84" t="s">
        <v>17</v>
      </c>
      <c r="E145" s="84">
        <v>56</v>
      </c>
      <c r="F145" s="77">
        <f t="shared" si="42"/>
        <v>1232</v>
      </c>
      <c r="G145" s="84">
        <v>0</v>
      </c>
      <c r="H145" s="96">
        <f t="shared" si="43"/>
        <v>0</v>
      </c>
      <c r="I145" s="84">
        <v>60</v>
      </c>
      <c r="J145" s="84">
        <v>12</v>
      </c>
      <c r="K145" s="77">
        <f t="shared" si="44"/>
        <v>15840</v>
      </c>
      <c r="L145" s="77">
        <f t="shared" si="45"/>
        <v>17072</v>
      </c>
      <c r="M145" s="77"/>
      <c r="N145" s="84" t="s">
        <v>129</v>
      </c>
      <c r="O145" s="410"/>
    </row>
    <row r="146" ht="14.25" customHeight="1" spans="1:15">
      <c r="A146" s="440" t="s">
        <v>147</v>
      </c>
      <c r="B146" s="441">
        <v>1</v>
      </c>
      <c r="C146" s="441">
        <v>15</v>
      </c>
      <c r="D146" s="441"/>
      <c r="E146" s="441">
        <v>28</v>
      </c>
      <c r="F146" s="468">
        <f t="shared" si="42"/>
        <v>420</v>
      </c>
      <c r="G146" s="441">
        <v>0</v>
      </c>
      <c r="H146" s="643">
        <f t="shared" si="43"/>
        <v>0</v>
      </c>
      <c r="I146" s="441">
        <v>60</v>
      </c>
      <c r="J146" s="441">
        <v>6</v>
      </c>
      <c r="K146" s="468">
        <f t="shared" si="44"/>
        <v>5400</v>
      </c>
      <c r="L146" s="468">
        <f t="shared" si="45"/>
        <v>5820</v>
      </c>
      <c r="M146" s="77"/>
      <c r="N146" s="84" t="s">
        <v>129</v>
      </c>
      <c r="O146" s="410" t="s">
        <v>148</v>
      </c>
    </row>
    <row r="147" ht="14.25" customHeight="1" spans="1:15">
      <c r="A147" s="620" t="s">
        <v>23</v>
      </c>
      <c r="B147" s="272"/>
      <c r="C147" s="272"/>
      <c r="D147" s="272"/>
      <c r="E147" s="272"/>
      <c r="F147" s="278">
        <f>SUM(F139:F146)</f>
        <v>10948</v>
      </c>
      <c r="G147" s="272"/>
      <c r="H147" s="279"/>
      <c r="I147" s="272"/>
      <c r="J147" s="272"/>
      <c r="K147" s="278">
        <f>SUM(K139:K146)</f>
        <v>140760</v>
      </c>
      <c r="L147" s="279">
        <f>SUM(L139:L146)</f>
        <v>151708</v>
      </c>
      <c r="M147" s="398"/>
      <c r="N147" s="406" t="s">
        <v>129</v>
      </c>
      <c r="O147" s="418"/>
    </row>
    <row r="148" ht="14.25" customHeight="1" spans="1:15">
      <c r="A148" s="269" t="s">
        <v>149</v>
      </c>
      <c r="B148" s="84">
        <v>2</v>
      </c>
      <c r="C148" s="84">
        <v>44</v>
      </c>
      <c r="D148" s="84" t="s">
        <v>17</v>
      </c>
      <c r="E148" s="84">
        <v>56</v>
      </c>
      <c r="F148" s="77">
        <f>C148*E148</f>
        <v>2464</v>
      </c>
      <c r="G148" s="84">
        <v>0</v>
      </c>
      <c r="H148" s="96">
        <f t="shared" ref="H148:H174" si="46">C148*G148</f>
        <v>0</v>
      </c>
      <c r="I148" s="84">
        <v>60</v>
      </c>
      <c r="J148" s="84">
        <v>12</v>
      </c>
      <c r="K148" s="77">
        <f t="shared" ref="K148:K161" si="47">C148*I148*J148</f>
        <v>31680</v>
      </c>
      <c r="L148" s="77">
        <f t="shared" ref="L148:L156" si="48">F148+H148+K148</f>
        <v>34144</v>
      </c>
      <c r="M148" s="409"/>
      <c r="N148" s="84" t="s">
        <v>150</v>
      </c>
      <c r="O148" s="410"/>
    </row>
    <row r="149" ht="14.25" customHeight="1" spans="1:15">
      <c r="A149" s="269" t="s">
        <v>130</v>
      </c>
      <c r="B149" s="84">
        <v>1</v>
      </c>
      <c r="C149" s="84">
        <v>22.04</v>
      </c>
      <c r="D149" s="84" t="s">
        <v>151</v>
      </c>
      <c r="E149" s="84">
        <f>56*2</f>
        <v>112</v>
      </c>
      <c r="F149" s="77">
        <f>C149*E149</f>
        <v>2468.48</v>
      </c>
      <c r="G149" s="84">
        <v>0</v>
      </c>
      <c r="H149" s="96">
        <f t="shared" si="46"/>
        <v>0</v>
      </c>
      <c r="I149" s="84">
        <v>60</v>
      </c>
      <c r="J149" s="84">
        <v>12</v>
      </c>
      <c r="K149" s="77">
        <f t="shared" si="47"/>
        <v>15868.8</v>
      </c>
      <c r="L149" s="77">
        <f t="shared" si="48"/>
        <v>18337.28</v>
      </c>
      <c r="M149" s="409"/>
      <c r="N149" s="84" t="s">
        <v>150</v>
      </c>
      <c r="O149" s="410" t="s">
        <v>89</v>
      </c>
    </row>
    <row r="150" ht="14.25" customHeight="1" spans="1:15">
      <c r="A150" s="269" t="s">
        <v>130</v>
      </c>
      <c r="B150" s="84">
        <v>2</v>
      </c>
      <c r="C150" s="84">
        <v>44.08</v>
      </c>
      <c r="D150" s="84" t="s">
        <v>152</v>
      </c>
      <c r="E150" s="84">
        <f>56*2</f>
        <v>112</v>
      </c>
      <c r="F150" s="77">
        <f>C150*E150</f>
        <v>4936.96</v>
      </c>
      <c r="G150" s="84">
        <v>0</v>
      </c>
      <c r="H150" s="96">
        <f t="shared" si="46"/>
        <v>0</v>
      </c>
      <c r="I150" s="84">
        <v>60</v>
      </c>
      <c r="J150" s="84">
        <v>12</v>
      </c>
      <c r="K150" s="77">
        <f t="shared" si="47"/>
        <v>31737.6</v>
      </c>
      <c r="L150" s="77">
        <f t="shared" si="48"/>
        <v>36674.56</v>
      </c>
      <c r="M150" s="409"/>
      <c r="N150" s="84" t="s">
        <v>150</v>
      </c>
      <c r="O150" s="410" t="s">
        <v>89</v>
      </c>
    </row>
    <row r="151" s="617" customFormat="1" ht="14.25" customHeight="1" spans="1:15">
      <c r="A151" s="269" t="s">
        <v>130</v>
      </c>
      <c r="B151" s="84">
        <v>0.5</v>
      </c>
      <c r="C151" s="84">
        <v>11.65</v>
      </c>
      <c r="D151" s="84" t="s">
        <v>153</v>
      </c>
      <c r="E151" s="84">
        <f>56*2</f>
        <v>112</v>
      </c>
      <c r="F151" s="77">
        <f>C151*E151</f>
        <v>1304.8</v>
      </c>
      <c r="G151" s="84">
        <v>0</v>
      </c>
      <c r="H151" s="96">
        <f t="shared" si="46"/>
        <v>0</v>
      </c>
      <c r="I151" s="84">
        <v>60</v>
      </c>
      <c r="J151" s="84">
        <v>12</v>
      </c>
      <c r="K151" s="77">
        <f t="shared" si="47"/>
        <v>8388</v>
      </c>
      <c r="L151" s="77">
        <f t="shared" si="48"/>
        <v>9692.8</v>
      </c>
      <c r="M151" s="409"/>
      <c r="N151" s="84" t="s">
        <v>150</v>
      </c>
      <c r="O151" s="410" t="s">
        <v>89</v>
      </c>
    </row>
    <row r="152" ht="14.25" customHeight="1" spans="1:15">
      <c r="A152" s="269" t="s">
        <v>154</v>
      </c>
      <c r="B152" s="84">
        <v>2</v>
      </c>
      <c r="C152" s="84">
        <v>44</v>
      </c>
      <c r="D152" s="84" t="s">
        <v>17</v>
      </c>
      <c r="E152" s="84">
        <v>56</v>
      </c>
      <c r="F152" s="77">
        <f>C152*E152</f>
        <v>2464</v>
      </c>
      <c r="G152" s="84">
        <v>0</v>
      </c>
      <c r="H152" s="96">
        <f t="shared" si="46"/>
        <v>0</v>
      </c>
      <c r="I152" s="84">
        <v>60</v>
      </c>
      <c r="J152" s="84">
        <v>12</v>
      </c>
      <c r="K152" s="77">
        <f t="shared" si="47"/>
        <v>31680</v>
      </c>
      <c r="L152" s="77">
        <f t="shared" si="48"/>
        <v>34144</v>
      </c>
      <c r="M152" s="409"/>
      <c r="N152" s="84" t="s">
        <v>150</v>
      </c>
      <c r="O152" s="410"/>
    </row>
    <row r="153" ht="14.25" customHeight="1" spans="1:15">
      <c r="A153" s="269" t="s">
        <v>155</v>
      </c>
      <c r="B153" s="84">
        <v>2</v>
      </c>
      <c r="C153" s="84">
        <v>44</v>
      </c>
      <c r="D153" s="84" t="s">
        <v>17</v>
      </c>
      <c r="E153" s="84">
        <v>56</v>
      </c>
      <c r="F153" s="77">
        <f>E153*C153</f>
        <v>2464</v>
      </c>
      <c r="G153" s="84">
        <v>0</v>
      </c>
      <c r="H153" s="96">
        <f t="shared" si="46"/>
        <v>0</v>
      </c>
      <c r="I153" s="84">
        <v>60</v>
      </c>
      <c r="J153" s="84">
        <v>12</v>
      </c>
      <c r="K153" s="77">
        <f t="shared" si="47"/>
        <v>31680</v>
      </c>
      <c r="L153" s="77">
        <f t="shared" si="48"/>
        <v>34144</v>
      </c>
      <c r="M153" s="409"/>
      <c r="N153" s="84" t="s">
        <v>150</v>
      </c>
      <c r="O153" s="410"/>
    </row>
    <row r="154" ht="14.25" customHeight="1" spans="1:15">
      <c r="A154" s="269" t="s">
        <v>156</v>
      </c>
      <c r="B154" s="84">
        <v>1</v>
      </c>
      <c r="C154" s="84">
        <v>22</v>
      </c>
      <c r="D154" s="84" t="s">
        <v>17</v>
      </c>
      <c r="E154" s="84">
        <v>56</v>
      </c>
      <c r="F154" s="77">
        <f>E154*C154</f>
        <v>1232</v>
      </c>
      <c r="G154" s="84">
        <v>0</v>
      </c>
      <c r="H154" s="96">
        <f t="shared" si="46"/>
        <v>0</v>
      </c>
      <c r="I154" s="84">
        <v>60</v>
      </c>
      <c r="J154" s="84">
        <v>12</v>
      </c>
      <c r="K154" s="77">
        <f t="shared" si="47"/>
        <v>15840</v>
      </c>
      <c r="L154" s="77">
        <f t="shared" si="48"/>
        <v>17072</v>
      </c>
      <c r="M154" s="409"/>
      <c r="N154" s="84" t="s">
        <v>150</v>
      </c>
      <c r="O154" s="410"/>
    </row>
    <row r="155" ht="14.25" customHeight="1" spans="1:15">
      <c r="A155" s="269" t="s">
        <v>157</v>
      </c>
      <c r="B155" s="84">
        <v>1</v>
      </c>
      <c r="C155" s="84">
        <v>22</v>
      </c>
      <c r="D155" s="84" t="s">
        <v>17</v>
      </c>
      <c r="E155" s="84">
        <v>56</v>
      </c>
      <c r="F155" s="77">
        <f>E155*C155</f>
        <v>1232</v>
      </c>
      <c r="G155" s="84">
        <v>0</v>
      </c>
      <c r="H155" s="96">
        <f t="shared" si="46"/>
        <v>0</v>
      </c>
      <c r="I155" s="84">
        <v>60</v>
      </c>
      <c r="J155" s="84">
        <v>12</v>
      </c>
      <c r="K155" s="77">
        <f t="shared" si="47"/>
        <v>15840</v>
      </c>
      <c r="L155" s="77">
        <f t="shared" si="48"/>
        <v>17072</v>
      </c>
      <c r="M155" s="409"/>
      <c r="N155" s="84" t="s">
        <v>150</v>
      </c>
      <c r="O155" s="410"/>
    </row>
    <row r="156" ht="14.25" customHeight="1" spans="1:15">
      <c r="A156" s="269" t="s">
        <v>158</v>
      </c>
      <c r="B156" s="84">
        <v>1</v>
      </c>
      <c r="C156" s="84">
        <v>22</v>
      </c>
      <c r="D156" s="84" t="s">
        <v>17</v>
      </c>
      <c r="E156" s="84">
        <v>56</v>
      </c>
      <c r="F156" s="77">
        <f>E156*C156</f>
        <v>1232</v>
      </c>
      <c r="G156" s="84">
        <v>0</v>
      </c>
      <c r="H156" s="96">
        <f t="shared" si="46"/>
        <v>0</v>
      </c>
      <c r="I156" s="84">
        <v>60</v>
      </c>
      <c r="J156" s="84">
        <v>12</v>
      </c>
      <c r="K156" s="77">
        <f t="shared" si="47"/>
        <v>15840</v>
      </c>
      <c r="L156" s="77">
        <f t="shared" si="48"/>
        <v>17072</v>
      </c>
      <c r="M156" s="409"/>
      <c r="N156" s="84" t="s">
        <v>150</v>
      </c>
      <c r="O156" s="410"/>
    </row>
    <row r="157" ht="14.25" customHeight="1" spans="1:15">
      <c r="A157" s="269" t="s">
        <v>141</v>
      </c>
      <c r="B157" s="84">
        <v>0.5</v>
      </c>
      <c r="C157" s="84">
        <v>9</v>
      </c>
      <c r="D157" s="84" t="s">
        <v>17</v>
      </c>
      <c r="E157" s="84">
        <v>56</v>
      </c>
      <c r="F157" s="77">
        <f>E157*C157</f>
        <v>504</v>
      </c>
      <c r="G157" s="84">
        <v>0</v>
      </c>
      <c r="H157" s="96">
        <f t="shared" si="46"/>
        <v>0</v>
      </c>
      <c r="I157" s="84">
        <v>60</v>
      </c>
      <c r="J157" s="84">
        <v>12</v>
      </c>
      <c r="K157" s="77">
        <f t="shared" si="47"/>
        <v>6480</v>
      </c>
      <c r="L157" s="77">
        <f t="shared" ref="L157:L168" si="49">F157+H157+K157</f>
        <v>6984</v>
      </c>
      <c r="M157" s="409"/>
      <c r="N157" s="84" t="s">
        <v>150</v>
      </c>
      <c r="O157" s="410"/>
    </row>
    <row r="158" ht="14.25" customHeight="1" spans="1:15">
      <c r="A158" s="269" t="s">
        <v>159</v>
      </c>
      <c r="B158" s="84">
        <v>1.5</v>
      </c>
      <c r="C158" s="84">
        <v>33</v>
      </c>
      <c r="D158" s="84" t="s">
        <v>160</v>
      </c>
      <c r="E158" s="84">
        <f>56*2</f>
        <v>112</v>
      </c>
      <c r="F158" s="77">
        <f>C158*E158</f>
        <v>3696</v>
      </c>
      <c r="G158" s="84">
        <v>0</v>
      </c>
      <c r="H158" s="96">
        <f t="shared" si="46"/>
        <v>0</v>
      </c>
      <c r="I158" s="84">
        <v>60</v>
      </c>
      <c r="J158" s="84">
        <v>12</v>
      </c>
      <c r="K158" s="77">
        <f t="shared" si="47"/>
        <v>23760</v>
      </c>
      <c r="L158" s="77">
        <f t="shared" si="49"/>
        <v>27456</v>
      </c>
      <c r="M158" s="409"/>
      <c r="N158" s="84" t="s">
        <v>150</v>
      </c>
      <c r="O158" s="410" t="s">
        <v>89</v>
      </c>
    </row>
    <row r="159" ht="14.25" customHeight="1" spans="1:15">
      <c r="A159" s="269" t="s">
        <v>161</v>
      </c>
      <c r="B159" s="84">
        <v>1</v>
      </c>
      <c r="C159" s="84">
        <v>22</v>
      </c>
      <c r="D159" s="84" t="s">
        <v>160</v>
      </c>
      <c r="E159" s="84">
        <f>56*2</f>
        <v>112</v>
      </c>
      <c r="F159" s="77">
        <f>C159*E159</f>
        <v>2464</v>
      </c>
      <c r="G159" s="84">
        <v>0</v>
      </c>
      <c r="H159" s="96">
        <f t="shared" si="46"/>
        <v>0</v>
      </c>
      <c r="I159" s="84">
        <v>60</v>
      </c>
      <c r="J159" s="84">
        <v>12</v>
      </c>
      <c r="K159" s="77">
        <f t="shared" si="47"/>
        <v>15840</v>
      </c>
      <c r="L159" s="77">
        <f t="shared" si="49"/>
        <v>18304</v>
      </c>
      <c r="M159" s="409"/>
      <c r="N159" s="84" t="s">
        <v>150</v>
      </c>
      <c r="O159" s="410" t="s">
        <v>89</v>
      </c>
    </row>
    <row r="160" ht="14.25" customHeight="1" spans="1:15">
      <c r="A160" s="269" t="s">
        <v>162</v>
      </c>
      <c r="B160" s="84">
        <v>1</v>
      </c>
      <c r="C160" s="84">
        <v>22</v>
      </c>
      <c r="D160" s="84" t="s">
        <v>160</v>
      </c>
      <c r="E160" s="84">
        <f>56*2</f>
        <v>112</v>
      </c>
      <c r="F160" s="77">
        <f>C160*E160</f>
        <v>2464</v>
      </c>
      <c r="G160" s="84">
        <v>0</v>
      </c>
      <c r="H160" s="96">
        <f t="shared" si="46"/>
        <v>0</v>
      </c>
      <c r="I160" s="84">
        <v>60</v>
      </c>
      <c r="J160" s="84">
        <v>12</v>
      </c>
      <c r="K160" s="77">
        <f t="shared" si="47"/>
        <v>15840</v>
      </c>
      <c r="L160" s="77">
        <f t="shared" si="49"/>
        <v>18304</v>
      </c>
      <c r="M160" s="409"/>
      <c r="N160" s="84" t="s">
        <v>150</v>
      </c>
      <c r="O160" s="410" t="s">
        <v>89</v>
      </c>
    </row>
    <row r="161" ht="14.25" customHeight="1" spans="1:15">
      <c r="A161" s="269" t="s">
        <v>163</v>
      </c>
      <c r="B161" s="84">
        <v>1</v>
      </c>
      <c r="C161" s="84">
        <v>22</v>
      </c>
      <c r="D161" s="84" t="s">
        <v>160</v>
      </c>
      <c r="E161" s="84">
        <f>56*2</f>
        <v>112</v>
      </c>
      <c r="F161" s="77">
        <f>C161*E161</f>
        <v>2464</v>
      </c>
      <c r="G161" s="84">
        <v>0</v>
      </c>
      <c r="H161" s="96">
        <f t="shared" si="46"/>
        <v>0</v>
      </c>
      <c r="I161" s="84">
        <v>60</v>
      </c>
      <c r="J161" s="84">
        <v>12</v>
      </c>
      <c r="K161" s="77">
        <f t="shared" si="47"/>
        <v>15840</v>
      </c>
      <c r="L161" s="77">
        <f t="shared" si="49"/>
        <v>18304</v>
      </c>
      <c r="M161" s="409"/>
      <c r="N161" s="84" t="s">
        <v>150</v>
      </c>
      <c r="O161" s="410" t="s">
        <v>89</v>
      </c>
    </row>
    <row r="162" ht="14.25" customHeight="1" spans="1:15">
      <c r="A162" s="620" t="s">
        <v>23</v>
      </c>
      <c r="B162" s="272"/>
      <c r="C162" s="272"/>
      <c r="D162" s="272"/>
      <c r="E162" s="272"/>
      <c r="F162" s="279">
        <f>SUM(F148:F161)</f>
        <v>31390.24</v>
      </c>
      <c r="G162" s="272"/>
      <c r="H162" s="279"/>
      <c r="I162" s="272"/>
      <c r="J162" s="272"/>
      <c r="K162" s="279">
        <f>SUM(K148:K161)</f>
        <v>276314.4</v>
      </c>
      <c r="L162" s="279">
        <f>SUM(L148:L161)</f>
        <v>307704.64</v>
      </c>
      <c r="M162" s="629"/>
      <c r="N162" s="420" t="s">
        <v>150</v>
      </c>
      <c r="O162" s="417"/>
    </row>
    <row r="163" s="478" customFormat="1" ht="14.25" customHeight="1" spans="1:15">
      <c r="A163" s="269" t="s">
        <v>164</v>
      </c>
      <c r="B163" s="84">
        <v>1</v>
      </c>
      <c r="C163" s="84">
        <v>22</v>
      </c>
      <c r="D163" s="84" t="s">
        <v>31</v>
      </c>
      <c r="E163" s="84">
        <v>56</v>
      </c>
      <c r="F163" s="77">
        <f t="shared" ref="F163:F168" si="50">C163*E163</f>
        <v>1232</v>
      </c>
      <c r="G163" s="84">
        <v>0</v>
      </c>
      <c r="H163" s="96">
        <f t="shared" si="46"/>
        <v>0</v>
      </c>
      <c r="I163" s="84">
        <v>60</v>
      </c>
      <c r="J163" s="84">
        <v>12</v>
      </c>
      <c r="K163" s="77">
        <f t="shared" ref="K163:K168" si="51">C163*I163*J163</f>
        <v>15840</v>
      </c>
      <c r="L163" s="77">
        <f t="shared" si="49"/>
        <v>17072</v>
      </c>
      <c r="M163" s="77"/>
      <c r="N163" s="84" t="s">
        <v>165</v>
      </c>
      <c r="O163" s="410"/>
    </row>
    <row r="164" ht="14.25" customHeight="1" spans="1:15">
      <c r="A164" s="269" t="s">
        <v>166</v>
      </c>
      <c r="B164" s="84">
        <v>1</v>
      </c>
      <c r="C164" s="84">
        <v>22</v>
      </c>
      <c r="D164" s="84" t="s">
        <v>31</v>
      </c>
      <c r="E164" s="84">
        <v>56</v>
      </c>
      <c r="F164" s="77">
        <f t="shared" si="50"/>
        <v>1232</v>
      </c>
      <c r="G164" s="84">
        <v>0</v>
      </c>
      <c r="H164" s="96">
        <f t="shared" si="46"/>
        <v>0</v>
      </c>
      <c r="I164" s="84">
        <v>60</v>
      </c>
      <c r="J164" s="84">
        <v>12</v>
      </c>
      <c r="K164" s="77">
        <f t="shared" si="51"/>
        <v>15840</v>
      </c>
      <c r="L164" s="77">
        <f t="shared" si="49"/>
        <v>17072</v>
      </c>
      <c r="M164" s="77"/>
      <c r="N164" s="84" t="s">
        <v>165</v>
      </c>
      <c r="O164" s="410"/>
    </row>
    <row r="165" ht="14.25" customHeight="1" spans="1:15">
      <c r="A165" s="269" t="s">
        <v>167</v>
      </c>
      <c r="B165" s="84">
        <v>2</v>
      </c>
      <c r="C165" s="84">
        <v>44</v>
      </c>
      <c r="D165" s="84" t="s">
        <v>27</v>
      </c>
      <c r="E165" s="84">
        <v>56</v>
      </c>
      <c r="F165" s="77">
        <f t="shared" si="50"/>
        <v>2464</v>
      </c>
      <c r="G165" s="84">
        <v>0</v>
      </c>
      <c r="H165" s="96">
        <f t="shared" si="46"/>
        <v>0</v>
      </c>
      <c r="I165" s="84">
        <v>60</v>
      </c>
      <c r="J165" s="84">
        <v>12</v>
      </c>
      <c r="K165" s="77">
        <f t="shared" si="51"/>
        <v>31680</v>
      </c>
      <c r="L165" s="77">
        <f t="shared" si="49"/>
        <v>34144</v>
      </c>
      <c r="M165" s="77"/>
      <c r="N165" s="84" t="s">
        <v>165</v>
      </c>
      <c r="O165" s="410"/>
    </row>
    <row r="166" ht="14.25" customHeight="1" spans="1:15">
      <c r="A166" s="269" t="s">
        <v>168</v>
      </c>
      <c r="B166" s="84">
        <v>2</v>
      </c>
      <c r="C166" s="84">
        <v>44</v>
      </c>
      <c r="D166" s="84" t="s">
        <v>31</v>
      </c>
      <c r="E166" s="84">
        <v>56</v>
      </c>
      <c r="F166" s="77">
        <f t="shared" si="50"/>
        <v>2464</v>
      </c>
      <c r="G166" s="84">
        <v>0</v>
      </c>
      <c r="H166" s="96">
        <f t="shared" si="46"/>
        <v>0</v>
      </c>
      <c r="I166" s="84">
        <v>60</v>
      </c>
      <c r="J166" s="84">
        <v>12</v>
      </c>
      <c r="K166" s="77">
        <f t="shared" si="51"/>
        <v>31680</v>
      </c>
      <c r="L166" s="77">
        <f t="shared" si="49"/>
        <v>34144</v>
      </c>
      <c r="M166" s="77"/>
      <c r="N166" s="84" t="s">
        <v>165</v>
      </c>
      <c r="O166" s="410"/>
    </row>
    <row r="167" ht="14.25" customHeight="1" spans="1:15">
      <c r="A167" s="269" t="s">
        <v>169</v>
      </c>
      <c r="B167" s="84">
        <v>1</v>
      </c>
      <c r="C167" s="84">
        <v>22</v>
      </c>
      <c r="D167" s="84" t="s">
        <v>17</v>
      </c>
      <c r="E167" s="84">
        <v>56</v>
      </c>
      <c r="F167" s="77">
        <f t="shared" si="50"/>
        <v>1232</v>
      </c>
      <c r="G167" s="84">
        <v>0</v>
      </c>
      <c r="H167" s="96">
        <f t="shared" si="46"/>
        <v>0</v>
      </c>
      <c r="I167" s="84">
        <v>60</v>
      </c>
      <c r="J167" s="84">
        <v>12</v>
      </c>
      <c r="K167" s="77">
        <f t="shared" si="51"/>
        <v>15840</v>
      </c>
      <c r="L167" s="77">
        <f t="shared" si="49"/>
        <v>17072</v>
      </c>
      <c r="M167" s="77"/>
      <c r="N167" s="84" t="s">
        <v>165</v>
      </c>
      <c r="O167" s="410"/>
    </row>
    <row r="168" ht="14.25" customHeight="1" spans="1:15">
      <c r="A168" s="269" t="s">
        <v>170</v>
      </c>
      <c r="B168" s="84">
        <v>2</v>
      </c>
      <c r="C168" s="84">
        <v>44</v>
      </c>
      <c r="D168" s="84" t="s">
        <v>31</v>
      </c>
      <c r="E168" s="84">
        <v>56</v>
      </c>
      <c r="F168" s="77">
        <f t="shared" si="50"/>
        <v>2464</v>
      </c>
      <c r="G168" s="84">
        <v>0</v>
      </c>
      <c r="H168" s="96">
        <f t="shared" si="46"/>
        <v>0</v>
      </c>
      <c r="I168" s="84">
        <v>60</v>
      </c>
      <c r="J168" s="84">
        <v>12</v>
      </c>
      <c r="K168" s="77">
        <f t="shared" si="51"/>
        <v>31680</v>
      </c>
      <c r="L168" s="77">
        <f t="shared" si="49"/>
        <v>34144</v>
      </c>
      <c r="M168" s="77"/>
      <c r="N168" s="84" t="s">
        <v>165</v>
      </c>
      <c r="O168" s="410"/>
    </row>
    <row r="169" ht="14.25" customHeight="1" spans="1:15">
      <c r="A169" s="269" t="s">
        <v>171</v>
      </c>
      <c r="B169" s="84">
        <v>3</v>
      </c>
      <c r="C169" s="84">
        <v>66</v>
      </c>
      <c r="D169" s="84" t="s">
        <v>31</v>
      </c>
      <c r="E169" s="84">
        <v>56</v>
      </c>
      <c r="F169" s="77">
        <f t="shared" ref="F169:F175" si="52">C169*E169</f>
        <v>3696</v>
      </c>
      <c r="G169" s="84">
        <v>0</v>
      </c>
      <c r="H169" s="96">
        <f t="shared" si="46"/>
        <v>0</v>
      </c>
      <c r="I169" s="84">
        <v>60</v>
      </c>
      <c r="J169" s="84">
        <v>12</v>
      </c>
      <c r="K169" s="77">
        <f t="shared" ref="K169:K176" si="53">C169*I169*J169</f>
        <v>47520</v>
      </c>
      <c r="L169" s="77">
        <f t="shared" ref="L169:L176" si="54">F169+H169+K169</f>
        <v>51216</v>
      </c>
      <c r="M169" s="77"/>
      <c r="N169" s="84" t="s">
        <v>165</v>
      </c>
      <c r="O169" s="410"/>
    </row>
    <row r="170" ht="14.25" customHeight="1" spans="1:15">
      <c r="A170" s="269" t="s">
        <v>172</v>
      </c>
      <c r="B170" s="84">
        <v>1</v>
      </c>
      <c r="C170" s="84">
        <v>22</v>
      </c>
      <c r="D170" s="84" t="s">
        <v>17</v>
      </c>
      <c r="E170" s="84">
        <v>56</v>
      </c>
      <c r="F170" s="77">
        <f t="shared" si="52"/>
        <v>1232</v>
      </c>
      <c r="G170" s="84">
        <v>0</v>
      </c>
      <c r="H170" s="96">
        <f t="shared" si="46"/>
        <v>0</v>
      </c>
      <c r="I170" s="84">
        <v>60</v>
      </c>
      <c r="J170" s="84">
        <v>12</v>
      </c>
      <c r="K170" s="77">
        <f t="shared" si="53"/>
        <v>15840</v>
      </c>
      <c r="L170" s="77">
        <f t="shared" si="54"/>
        <v>17072</v>
      </c>
      <c r="M170" s="77"/>
      <c r="N170" s="84" t="s">
        <v>165</v>
      </c>
      <c r="O170" s="410"/>
    </row>
    <row r="171" s="478" customFormat="1" ht="14.25" customHeight="1" spans="1:15">
      <c r="A171" s="269" t="s">
        <v>173</v>
      </c>
      <c r="B171" s="84">
        <v>1</v>
      </c>
      <c r="C171" s="84">
        <v>22</v>
      </c>
      <c r="D171" s="84" t="s">
        <v>17</v>
      </c>
      <c r="E171" s="84">
        <v>56</v>
      </c>
      <c r="F171" s="77">
        <f t="shared" si="52"/>
        <v>1232</v>
      </c>
      <c r="G171" s="84">
        <v>0</v>
      </c>
      <c r="H171" s="96">
        <f t="shared" si="46"/>
        <v>0</v>
      </c>
      <c r="I171" s="84">
        <v>60</v>
      </c>
      <c r="J171" s="84">
        <v>12</v>
      </c>
      <c r="K171" s="77">
        <f t="shared" si="53"/>
        <v>15840</v>
      </c>
      <c r="L171" s="77">
        <f t="shared" si="54"/>
        <v>17072</v>
      </c>
      <c r="M171" s="77"/>
      <c r="N171" s="84" t="s">
        <v>165</v>
      </c>
      <c r="O171" s="410"/>
    </row>
    <row r="172" ht="14.25" customHeight="1" spans="1:15">
      <c r="A172" s="269" t="s">
        <v>174</v>
      </c>
      <c r="B172" s="84">
        <v>2</v>
      </c>
      <c r="C172" s="84">
        <v>44</v>
      </c>
      <c r="D172" s="84" t="s">
        <v>31</v>
      </c>
      <c r="E172" s="84">
        <v>56</v>
      </c>
      <c r="F172" s="77">
        <f t="shared" si="52"/>
        <v>2464</v>
      </c>
      <c r="G172" s="84">
        <v>0</v>
      </c>
      <c r="H172" s="96">
        <f t="shared" si="46"/>
        <v>0</v>
      </c>
      <c r="I172" s="84">
        <v>60</v>
      </c>
      <c r="J172" s="84">
        <v>12</v>
      </c>
      <c r="K172" s="77">
        <f t="shared" si="53"/>
        <v>31680</v>
      </c>
      <c r="L172" s="77">
        <f t="shared" si="54"/>
        <v>34144</v>
      </c>
      <c r="M172" s="77"/>
      <c r="N172" s="84" t="s">
        <v>165</v>
      </c>
      <c r="O172" s="410"/>
    </row>
    <row r="173" s="267" customFormat="1" ht="14.25" customHeight="1" spans="1:15">
      <c r="A173" s="269" t="s">
        <v>175</v>
      </c>
      <c r="B173" s="84">
        <v>1</v>
      </c>
      <c r="C173" s="84">
        <v>40</v>
      </c>
      <c r="D173" s="84" t="s">
        <v>31</v>
      </c>
      <c r="E173" s="84">
        <v>56</v>
      </c>
      <c r="F173" s="77">
        <f t="shared" si="52"/>
        <v>2240</v>
      </c>
      <c r="G173" s="84">
        <v>0</v>
      </c>
      <c r="H173" s="96">
        <f t="shared" si="46"/>
        <v>0</v>
      </c>
      <c r="I173" s="84">
        <v>60</v>
      </c>
      <c r="J173" s="84">
        <v>12</v>
      </c>
      <c r="K173" s="77">
        <f t="shared" si="53"/>
        <v>28800</v>
      </c>
      <c r="L173" s="77">
        <f t="shared" si="54"/>
        <v>31040</v>
      </c>
      <c r="M173" s="77"/>
      <c r="N173" s="84" t="s">
        <v>165</v>
      </c>
      <c r="O173" s="410"/>
    </row>
    <row r="174" s="267" customFormat="1" ht="14.25" customHeight="1" spans="1:15">
      <c r="A174" s="269" t="s">
        <v>176</v>
      </c>
      <c r="B174" s="84">
        <v>1</v>
      </c>
      <c r="C174" s="84">
        <v>44</v>
      </c>
      <c r="D174" s="84" t="s">
        <v>31</v>
      </c>
      <c r="E174" s="84">
        <v>56</v>
      </c>
      <c r="F174" s="77">
        <f t="shared" si="52"/>
        <v>2464</v>
      </c>
      <c r="G174" s="84">
        <v>0</v>
      </c>
      <c r="H174" s="96">
        <f t="shared" si="46"/>
        <v>0</v>
      </c>
      <c r="I174" s="84">
        <v>60</v>
      </c>
      <c r="J174" s="84">
        <v>12</v>
      </c>
      <c r="K174" s="77">
        <f t="shared" si="53"/>
        <v>31680</v>
      </c>
      <c r="L174" s="77">
        <f t="shared" si="54"/>
        <v>34144</v>
      </c>
      <c r="M174" s="77"/>
      <c r="N174" s="84" t="s">
        <v>165</v>
      </c>
      <c r="O174" s="410"/>
    </row>
    <row r="175" s="292" customFormat="1" ht="36" customHeight="1" spans="1:17">
      <c r="A175" s="669" t="s">
        <v>177</v>
      </c>
      <c r="B175" s="441">
        <v>1</v>
      </c>
      <c r="C175" s="441">
        <v>19</v>
      </c>
      <c r="D175" s="441" t="s">
        <v>178</v>
      </c>
      <c r="E175" s="441">
        <v>0</v>
      </c>
      <c r="F175" s="441">
        <f t="shared" si="52"/>
        <v>0</v>
      </c>
      <c r="G175" s="441">
        <v>0</v>
      </c>
      <c r="H175" s="441">
        <v>0</v>
      </c>
      <c r="I175" s="441">
        <v>20</v>
      </c>
      <c r="J175" s="441">
        <v>8</v>
      </c>
      <c r="K175" s="441">
        <f t="shared" si="53"/>
        <v>3040</v>
      </c>
      <c r="L175" s="441">
        <f t="shared" si="54"/>
        <v>3040</v>
      </c>
      <c r="M175" s="77"/>
      <c r="N175" s="84" t="s">
        <v>165</v>
      </c>
      <c r="O175" s="417" t="s">
        <v>179</v>
      </c>
      <c r="Q175" s="680"/>
    </row>
    <row r="176" s="292" customFormat="1" ht="15" customHeight="1" spans="1:17">
      <c r="A176" s="670" t="s">
        <v>180</v>
      </c>
      <c r="B176" s="84">
        <v>1</v>
      </c>
      <c r="C176" s="84">
        <v>80.64</v>
      </c>
      <c r="D176" s="84" t="s">
        <v>31</v>
      </c>
      <c r="E176" s="84">
        <v>0</v>
      </c>
      <c r="F176" s="84">
        <v>0</v>
      </c>
      <c r="G176" s="84">
        <v>0</v>
      </c>
      <c r="H176" s="84">
        <v>0</v>
      </c>
      <c r="I176" s="84">
        <v>60</v>
      </c>
      <c r="J176" s="84">
        <v>12</v>
      </c>
      <c r="K176" s="84">
        <f t="shared" si="53"/>
        <v>58060.8</v>
      </c>
      <c r="L176" s="84">
        <f t="shared" si="54"/>
        <v>58060.8</v>
      </c>
      <c r="M176" s="77"/>
      <c r="N176" s="84" t="s">
        <v>165</v>
      </c>
      <c r="O176" s="417"/>
      <c r="Q176" s="680"/>
    </row>
    <row r="177" s="63" customFormat="1" ht="14.25" customHeight="1" spans="1:17">
      <c r="A177" s="671" t="s">
        <v>23</v>
      </c>
      <c r="B177" s="272"/>
      <c r="C177" s="272"/>
      <c r="D177" s="272"/>
      <c r="E177" s="272"/>
      <c r="F177" s="279">
        <f>SUM(F163:F176)</f>
        <v>24416</v>
      </c>
      <c r="G177" s="272"/>
      <c r="H177" s="279"/>
      <c r="I177" s="272"/>
      <c r="J177" s="272"/>
      <c r="K177" s="279">
        <f>SUM(K163:K176)</f>
        <v>375020.8</v>
      </c>
      <c r="L177" s="279">
        <f>SUM(L163:L176)</f>
        <v>399436.8</v>
      </c>
      <c r="M177" s="398"/>
      <c r="N177" s="406" t="s">
        <v>165</v>
      </c>
      <c r="O177" s="418"/>
      <c r="Q177" s="138"/>
    </row>
    <row r="178" s="267" customFormat="1" ht="14.25" customHeight="1" spans="1:17">
      <c r="A178" s="269" t="s">
        <v>181</v>
      </c>
      <c r="B178" s="84">
        <v>2</v>
      </c>
      <c r="C178" s="84">
        <v>44</v>
      </c>
      <c r="D178" s="84" t="s">
        <v>27</v>
      </c>
      <c r="E178" s="84">
        <v>56</v>
      </c>
      <c r="F178" s="96">
        <f t="shared" ref="F178:F186" si="55">C178*E178</f>
        <v>2464</v>
      </c>
      <c r="G178" s="84">
        <v>0</v>
      </c>
      <c r="H178" s="96">
        <f t="shared" ref="H178:H186" si="56">C178*G178</f>
        <v>0</v>
      </c>
      <c r="I178" s="84">
        <v>60</v>
      </c>
      <c r="J178" s="84">
        <v>12</v>
      </c>
      <c r="K178" s="96">
        <f t="shared" ref="K178:K186" si="57">C178*I178*J178</f>
        <v>31680</v>
      </c>
      <c r="L178" s="96">
        <f t="shared" ref="L178:L186" si="58">F178+H178+K178</f>
        <v>34144</v>
      </c>
      <c r="M178" s="675"/>
      <c r="N178" s="84" t="s">
        <v>182</v>
      </c>
      <c r="O178" s="400"/>
      <c r="Q178" s="404"/>
    </row>
    <row r="179" s="478" customFormat="1" ht="14.25" customHeight="1" spans="1:15">
      <c r="A179" s="269" t="s">
        <v>183</v>
      </c>
      <c r="B179" s="84">
        <v>1</v>
      </c>
      <c r="C179" s="84">
        <v>22</v>
      </c>
      <c r="D179" s="84" t="s">
        <v>17</v>
      </c>
      <c r="E179" s="84">
        <v>56</v>
      </c>
      <c r="F179" s="96">
        <f t="shared" si="55"/>
        <v>1232</v>
      </c>
      <c r="G179" s="84">
        <v>0</v>
      </c>
      <c r="H179" s="96">
        <f t="shared" si="56"/>
        <v>0</v>
      </c>
      <c r="I179" s="84">
        <v>60</v>
      </c>
      <c r="J179" s="84">
        <v>12</v>
      </c>
      <c r="K179" s="96">
        <f t="shared" si="57"/>
        <v>15840</v>
      </c>
      <c r="L179" s="96">
        <f t="shared" si="58"/>
        <v>17072</v>
      </c>
      <c r="M179" s="675"/>
      <c r="N179" s="84" t="s">
        <v>182</v>
      </c>
      <c r="O179" s="410"/>
    </row>
    <row r="180" s="63" customFormat="1" ht="14.25" customHeight="1" spans="1:15">
      <c r="A180" s="269" t="s">
        <v>97</v>
      </c>
      <c r="B180" s="270" t="s">
        <v>62</v>
      </c>
      <c r="C180" s="84">
        <v>7.3</v>
      </c>
      <c r="D180" s="84" t="s">
        <v>27</v>
      </c>
      <c r="E180" s="84">
        <v>56</v>
      </c>
      <c r="F180" s="96">
        <f t="shared" si="55"/>
        <v>408.8</v>
      </c>
      <c r="G180" s="84">
        <v>0</v>
      </c>
      <c r="H180" s="96">
        <f t="shared" si="56"/>
        <v>0</v>
      </c>
      <c r="I180" s="84">
        <v>60</v>
      </c>
      <c r="J180" s="84">
        <v>12</v>
      </c>
      <c r="K180" s="96">
        <f t="shared" si="57"/>
        <v>5256</v>
      </c>
      <c r="L180" s="96">
        <f t="shared" si="58"/>
        <v>5664.8</v>
      </c>
      <c r="M180" s="675"/>
      <c r="N180" s="84" t="s">
        <v>182</v>
      </c>
      <c r="O180" s="400"/>
    </row>
    <row r="181" s="264" customFormat="1" ht="14.25" customHeight="1" spans="1:16">
      <c r="A181" s="269" t="s">
        <v>184</v>
      </c>
      <c r="B181" s="84">
        <v>1</v>
      </c>
      <c r="C181" s="84">
        <v>22</v>
      </c>
      <c r="D181" s="84" t="s">
        <v>17</v>
      </c>
      <c r="E181" s="84">
        <v>56</v>
      </c>
      <c r="F181" s="96">
        <f t="shared" si="55"/>
        <v>1232</v>
      </c>
      <c r="G181" s="84">
        <v>0</v>
      </c>
      <c r="H181" s="96">
        <f t="shared" si="56"/>
        <v>0</v>
      </c>
      <c r="I181" s="84">
        <v>60</v>
      </c>
      <c r="J181" s="84">
        <v>12</v>
      </c>
      <c r="K181" s="96">
        <f t="shared" si="57"/>
        <v>15840</v>
      </c>
      <c r="L181" s="96">
        <f t="shared" si="58"/>
        <v>17072</v>
      </c>
      <c r="M181" s="675"/>
      <c r="N181" s="84" t="s">
        <v>182</v>
      </c>
      <c r="O181" s="410"/>
      <c r="P181" s="570"/>
    </row>
    <row r="182" ht="14.25" customHeight="1" spans="1:15">
      <c r="A182" s="269" t="s">
        <v>185</v>
      </c>
      <c r="B182" s="84">
        <v>2</v>
      </c>
      <c r="C182" s="84">
        <v>44</v>
      </c>
      <c r="D182" s="84" t="s">
        <v>17</v>
      </c>
      <c r="E182" s="84">
        <v>56</v>
      </c>
      <c r="F182" s="96">
        <f t="shared" si="55"/>
        <v>2464</v>
      </c>
      <c r="G182" s="84">
        <v>0</v>
      </c>
      <c r="H182" s="96">
        <f t="shared" si="56"/>
        <v>0</v>
      </c>
      <c r="I182" s="84">
        <v>60</v>
      </c>
      <c r="J182" s="84">
        <v>12</v>
      </c>
      <c r="K182" s="96">
        <f t="shared" si="57"/>
        <v>31680</v>
      </c>
      <c r="L182" s="96">
        <f t="shared" si="58"/>
        <v>34144</v>
      </c>
      <c r="M182" s="675"/>
      <c r="N182" s="84" t="s">
        <v>182</v>
      </c>
      <c r="O182" s="410"/>
    </row>
    <row r="183" s="267" customFormat="1" ht="14.25" customHeight="1" spans="1:15">
      <c r="A183" s="620" t="s">
        <v>23</v>
      </c>
      <c r="B183" s="272"/>
      <c r="C183" s="272"/>
      <c r="D183" s="272"/>
      <c r="E183" s="272"/>
      <c r="F183" s="279">
        <f>SUM(F178:F182)</f>
        <v>7800.8</v>
      </c>
      <c r="G183" s="272"/>
      <c r="H183" s="279"/>
      <c r="I183" s="272"/>
      <c r="J183" s="272"/>
      <c r="K183" s="279">
        <f>SUM(K178:K182)</f>
        <v>100296</v>
      </c>
      <c r="L183" s="279">
        <f>SUM(L178:L182)</f>
        <v>108096.8</v>
      </c>
      <c r="M183" s="629"/>
      <c r="N183" s="420" t="s">
        <v>182</v>
      </c>
      <c r="O183" s="417"/>
    </row>
    <row r="184" ht="14.25" customHeight="1" spans="1:17">
      <c r="A184" s="269" t="s">
        <v>186</v>
      </c>
      <c r="B184" s="84">
        <v>2</v>
      </c>
      <c r="C184" s="84">
        <v>80</v>
      </c>
      <c r="D184" s="84" t="s">
        <v>31</v>
      </c>
      <c r="E184" s="84">
        <v>56</v>
      </c>
      <c r="F184" s="96">
        <f t="shared" si="55"/>
        <v>4480</v>
      </c>
      <c r="G184" s="84">
        <v>0</v>
      </c>
      <c r="H184" s="96">
        <f t="shared" si="56"/>
        <v>0</v>
      </c>
      <c r="I184" s="84">
        <v>60</v>
      </c>
      <c r="J184" s="84">
        <v>12</v>
      </c>
      <c r="K184" s="96">
        <f t="shared" si="57"/>
        <v>57600</v>
      </c>
      <c r="L184" s="96">
        <f t="shared" si="58"/>
        <v>62080</v>
      </c>
      <c r="M184" s="96"/>
      <c r="N184" s="84" t="s">
        <v>187</v>
      </c>
      <c r="O184" s="410"/>
      <c r="Q184" s="138"/>
    </row>
    <row r="185" ht="14.25" customHeight="1" spans="1:15">
      <c r="A185" s="269" t="s">
        <v>188</v>
      </c>
      <c r="B185" s="84">
        <v>1</v>
      </c>
      <c r="C185" s="84">
        <v>24</v>
      </c>
      <c r="D185" s="84" t="s">
        <v>17</v>
      </c>
      <c r="E185" s="84">
        <v>56</v>
      </c>
      <c r="F185" s="96">
        <f t="shared" si="55"/>
        <v>1344</v>
      </c>
      <c r="G185" s="84">
        <v>0</v>
      </c>
      <c r="H185" s="96">
        <f t="shared" si="56"/>
        <v>0</v>
      </c>
      <c r="I185" s="84">
        <v>60</v>
      </c>
      <c r="J185" s="84">
        <v>12</v>
      </c>
      <c r="K185" s="96">
        <f t="shared" si="57"/>
        <v>17280</v>
      </c>
      <c r="L185" s="96">
        <f t="shared" si="58"/>
        <v>18624</v>
      </c>
      <c r="M185" s="96"/>
      <c r="N185" s="84" t="s">
        <v>187</v>
      </c>
      <c r="O185" s="410"/>
    </row>
    <row r="186" ht="14.25" customHeight="1" spans="1:15">
      <c r="A186" s="269" t="s">
        <v>189</v>
      </c>
      <c r="B186" s="84">
        <v>1</v>
      </c>
      <c r="C186" s="84">
        <v>24</v>
      </c>
      <c r="D186" s="84" t="s">
        <v>17</v>
      </c>
      <c r="E186" s="84">
        <v>56</v>
      </c>
      <c r="F186" s="96">
        <f t="shared" si="55"/>
        <v>1344</v>
      </c>
      <c r="G186" s="84">
        <v>0</v>
      </c>
      <c r="H186" s="96">
        <f t="shared" si="56"/>
        <v>0</v>
      </c>
      <c r="I186" s="84">
        <v>60</v>
      </c>
      <c r="J186" s="84">
        <v>12</v>
      </c>
      <c r="K186" s="96">
        <f t="shared" si="57"/>
        <v>17280</v>
      </c>
      <c r="L186" s="96">
        <f t="shared" si="58"/>
        <v>18624</v>
      </c>
      <c r="M186" s="96"/>
      <c r="N186" s="84" t="s">
        <v>187</v>
      </c>
      <c r="O186" s="410"/>
    </row>
    <row r="187" ht="14.25" customHeight="1" spans="1:15">
      <c r="A187" s="620" t="s">
        <v>23</v>
      </c>
      <c r="B187" s="97"/>
      <c r="C187" s="97"/>
      <c r="D187" s="97"/>
      <c r="E187" s="97"/>
      <c r="F187" s="273">
        <f>SUM(F184:F186)</f>
        <v>7168</v>
      </c>
      <c r="G187" s="97"/>
      <c r="H187" s="273"/>
      <c r="I187" s="97"/>
      <c r="J187" s="97"/>
      <c r="K187" s="273">
        <f>SUM(K184:K186)</f>
        <v>92160</v>
      </c>
      <c r="L187" s="273">
        <f>SUM(L184:L186)</f>
        <v>99328</v>
      </c>
      <c r="M187" s="364"/>
      <c r="N187" s="420" t="s">
        <v>187</v>
      </c>
      <c r="O187" s="362"/>
    </row>
    <row r="188" ht="14.25" customHeight="1" spans="1:15">
      <c r="A188" s="672" t="s">
        <v>190</v>
      </c>
      <c r="B188" s="673"/>
      <c r="C188" s="673"/>
      <c r="D188" s="673"/>
      <c r="E188" s="673"/>
      <c r="F188" s="674">
        <f>F6+F25+F30+F36+F42+F44+F50+F57+F65+F69+F72+F80+F82+F84+F92+F103+F105+F107+F110+F113+F115+F117+F119+F121+F123+F126+F128+F130+F132+F135+F138+F147+F162+F177+F183+F187</f>
        <v>235564.98</v>
      </c>
      <c r="G188" s="674"/>
      <c r="H188" s="674">
        <f t="shared" ref="H188:L188" si="59">H6+H25+H30+H36+H42+H44+H50+H57+H65+H69+H72+H80+H82+H84+H92+H103+H105+H107+H110+H113+H115+H117+H119+H121+H123+H126+H128+H130+H132+H135+H138+H147+H162+H177+H183+H187</f>
        <v>25551.799</v>
      </c>
      <c r="I188" s="674"/>
      <c r="J188" s="674"/>
      <c r="K188" s="674">
        <f t="shared" si="59"/>
        <v>3143775.4</v>
      </c>
      <c r="L188" s="674">
        <f t="shared" si="59"/>
        <v>3404892.179</v>
      </c>
      <c r="M188" s="130"/>
      <c r="N188" s="676"/>
      <c r="O188" s="677"/>
    </row>
    <row r="189" ht="15.75" customHeight="1" spans="1:16">
      <c r="A189" s="233" t="s">
        <v>191</v>
      </c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64"/>
    </row>
    <row r="190" ht="15.75" customHeight="1" spans="1:15">
      <c r="A190" s="570" t="s">
        <v>192</v>
      </c>
      <c r="B190" s="570"/>
      <c r="C190" s="570"/>
      <c r="D190" s="570"/>
      <c r="E190" s="570"/>
      <c r="F190" s="570"/>
      <c r="G190" s="570"/>
      <c r="H190" s="570"/>
      <c r="I190" s="570"/>
      <c r="J190" s="678"/>
      <c r="K190" s="678"/>
      <c r="L190" s="678"/>
      <c r="M190" s="678"/>
      <c r="N190" s="678"/>
      <c r="O190" s="678"/>
    </row>
    <row r="191" ht="15.75" customHeight="1" spans="4:9">
      <c r="D191" s="478" t="s">
        <v>193</v>
      </c>
      <c r="E191" s="478"/>
      <c r="F191" s="459">
        <f>F15+F16+F17+F18+F34+F56+F62+F63+F64+F100+F101</f>
        <v>22136.8</v>
      </c>
      <c r="G191" s="459" t="s">
        <v>194</v>
      </c>
      <c r="H191" s="459"/>
      <c r="I191" s="679">
        <f>H188</f>
        <v>25551.799</v>
      </c>
    </row>
    <row r="192" ht="15.75" customHeight="1" spans="4:6">
      <c r="D192" s="478" t="s">
        <v>195</v>
      </c>
      <c r="E192" s="478"/>
      <c r="F192" s="460">
        <f>F188-F191</f>
        <v>213428.18</v>
      </c>
    </row>
  </sheetData>
  <autoFilter ref="A2:S192">
    <extLst/>
  </autoFilter>
  <sortState ref="A6:X150">
    <sortCondition ref="A139:A149"/>
  </sortState>
  <mergeCells count="7">
    <mergeCell ref="A1:O1"/>
    <mergeCell ref="A189:O189"/>
    <mergeCell ref="A190:I190"/>
    <mergeCell ref="D191:E191"/>
    <mergeCell ref="G191:H191"/>
    <mergeCell ref="D192:E192"/>
    <mergeCell ref="O3:O5"/>
  </mergeCells>
  <pageMargins left="0.78740157480315" right="0.196850393700787" top="0.62992125984252" bottom="0.393700787401575" header="0.511811023622047" footer="0.511811023622047"/>
  <pageSetup paperSize="9" scale="85" fitToHeight="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A10" workbookViewId="0">
      <selection activeCell="J27" sqref="J27:K27"/>
    </sheetView>
  </sheetViews>
  <sheetFormatPr defaultColWidth="9" defaultRowHeight="16.5"/>
  <cols>
    <col min="1" max="1" width="10.625" style="65" customWidth="1"/>
    <col min="2" max="2" width="4.25" style="65" customWidth="1"/>
    <col min="3" max="3" width="5.125" style="65" customWidth="1"/>
    <col min="4" max="4" width="8.75" style="65" customWidth="1"/>
    <col min="5" max="5" width="6" style="65" customWidth="1"/>
    <col min="6" max="6" width="10.75" style="66" customWidth="1"/>
    <col min="7" max="7" width="5" style="65" customWidth="1"/>
    <col min="8" max="8" width="9.25" style="66" customWidth="1"/>
    <col min="9" max="9" width="6" style="65" customWidth="1"/>
    <col min="10" max="10" width="4.75" style="65" customWidth="1"/>
    <col min="11" max="11" width="11.5" style="3" customWidth="1"/>
    <col min="12" max="12" width="12.875" style="3" customWidth="1"/>
    <col min="13" max="13" width="12" style="3" customWidth="1"/>
    <col min="14" max="14" width="7" style="2" customWidth="1"/>
    <col min="15" max="15" width="4.125" style="2" customWidth="1"/>
    <col min="16" max="17" width="9" style="65"/>
    <col min="18" max="18" width="12.625" style="65" customWidth="1"/>
    <col min="19" max="16384" width="9" style="65"/>
  </cols>
  <sheetData>
    <row r="1" s="58" customFormat="1" ht="24.75" customHeight="1" spans="1:15">
      <c r="A1" s="67" t="s">
        <v>618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="59" customFormat="1" ht="93" customHeight="1" spans="1:15">
      <c r="A2" s="68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s="60" customFormat="1" ht="24.75" customHeight="1" spans="1:15">
      <c r="A3" s="72" t="s">
        <v>619</v>
      </c>
      <c r="B3" s="72">
        <v>1</v>
      </c>
      <c r="C3" s="72">
        <v>22</v>
      </c>
      <c r="D3" s="72" t="s">
        <v>17</v>
      </c>
      <c r="E3" s="72">
        <v>0</v>
      </c>
      <c r="F3" s="73">
        <v>0</v>
      </c>
      <c r="G3" s="72">
        <v>0</v>
      </c>
      <c r="H3" s="73">
        <v>0</v>
      </c>
      <c r="I3" s="72">
        <v>0</v>
      </c>
      <c r="J3" s="72">
        <v>0</v>
      </c>
      <c r="K3" s="74">
        <f t="shared" ref="K3:K4" si="0">C3*I3*J3</f>
        <v>0</v>
      </c>
      <c r="L3" s="74">
        <f>F3+H3+K3</f>
        <v>0</v>
      </c>
      <c r="M3" s="74"/>
      <c r="N3" s="78" t="s">
        <v>22</v>
      </c>
      <c r="O3" s="110"/>
    </row>
    <row r="4" s="60" customFormat="1" ht="21.95" customHeight="1" spans="1:15">
      <c r="A4" s="72" t="s">
        <v>620</v>
      </c>
      <c r="B4" s="72"/>
      <c r="C4" s="72">
        <v>18</v>
      </c>
      <c r="D4" s="72"/>
      <c r="E4" s="72">
        <v>0</v>
      </c>
      <c r="F4" s="73">
        <v>0</v>
      </c>
      <c r="G4" s="72">
        <v>0</v>
      </c>
      <c r="H4" s="73">
        <v>0</v>
      </c>
      <c r="I4" s="72">
        <v>60</v>
      </c>
      <c r="J4" s="72">
        <v>12</v>
      </c>
      <c r="K4" s="74">
        <f t="shared" si="0"/>
        <v>12960</v>
      </c>
      <c r="L4" s="74">
        <f>F4+H4+K4</f>
        <v>12960</v>
      </c>
      <c r="M4" s="111"/>
      <c r="N4" s="78"/>
      <c r="O4" s="112"/>
    </row>
    <row r="5" s="60" customFormat="1" ht="21.95" customHeight="1" spans="1:15">
      <c r="A5" s="72" t="s">
        <v>175</v>
      </c>
      <c r="B5" s="72">
        <v>1</v>
      </c>
      <c r="C5" s="72">
        <v>40</v>
      </c>
      <c r="D5" s="72" t="s">
        <v>31</v>
      </c>
      <c r="E5" s="72">
        <v>56</v>
      </c>
      <c r="F5" s="74">
        <f>C5*E5</f>
        <v>2240</v>
      </c>
      <c r="G5" s="72">
        <v>0</v>
      </c>
      <c r="H5" s="73">
        <v>0</v>
      </c>
      <c r="I5" s="72">
        <v>60</v>
      </c>
      <c r="J5" s="72">
        <v>12</v>
      </c>
      <c r="K5" s="74">
        <f t="shared" ref="K5:K11" si="1">C5*I5*J5</f>
        <v>28800</v>
      </c>
      <c r="L5" s="74">
        <f t="shared" ref="L5:L11" si="2">F5+H5+K5</f>
        <v>31040</v>
      </c>
      <c r="M5" s="111"/>
      <c r="N5" s="78" t="s">
        <v>621</v>
      </c>
      <c r="O5" s="112"/>
    </row>
    <row r="6" s="61" customFormat="1" ht="21.95" customHeight="1" spans="1:15">
      <c r="A6" s="75" t="s">
        <v>23</v>
      </c>
      <c r="B6" s="75"/>
      <c r="C6" s="75"/>
      <c r="D6" s="75"/>
      <c r="E6" s="75"/>
      <c r="F6" s="76">
        <f>SUM(F3:F5)</f>
        <v>2240</v>
      </c>
      <c r="G6" s="75"/>
      <c r="H6" s="76">
        <f>SUM(H3:H5)</f>
        <v>0</v>
      </c>
      <c r="I6" s="75"/>
      <c r="J6" s="75"/>
      <c r="K6" s="76">
        <f>SUM(K3:K5)</f>
        <v>41760</v>
      </c>
      <c r="L6" s="76">
        <f>SUM(L3:L5)</f>
        <v>44000</v>
      </c>
      <c r="M6" s="113"/>
      <c r="N6" s="114" t="s">
        <v>621</v>
      </c>
      <c r="O6" s="115"/>
    </row>
    <row r="7" s="60" customFormat="1" ht="21.95" customHeight="1" spans="1:15">
      <c r="A7" s="72" t="s">
        <v>572</v>
      </c>
      <c r="B7" s="72"/>
      <c r="C7" s="72">
        <v>290</v>
      </c>
      <c r="D7" s="72" t="s">
        <v>60</v>
      </c>
      <c r="E7" s="72">
        <v>0</v>
      </c>
      <c r="F7" s="74">
        <v>0</v>
      </c>
      <c r="G7" s="72">
        <v>0</v>
      </c>
      <c r="H7" s="73">
        <v>0</v>
      </c>
      <c r="I7" s="72">
        <v>60</v>
      </c>
      <c r="J7" s="72">
        <v>12</v>
      </c>
      <c r="K7" s="74">
        <f t="shared" si="1"/>
        <v>208800</v>
      </c>
      <c r="L7" s="74">
        <f t="shared" si="2"/>
        <v>208800</v>
      </c>
      <c r="M7" s="111"/>
      <c r="N7" s="78" t="s">
        <v>621</v>
      </c>
      <c r="O7" s="112"/>
    </row>
    <row r="8" s="60" customFormat="1" ht="21.95" customHeight="1" spans="1:15">
      <c r="A8" s="72" t="s">
        <v>572</v>
      </c>
      <c r="B8" s="72"/>
      <c r="C8" s="72">
        <v>219.01</v>
      </c>
      <c r="D8" s="72" t="s">
        <v>60</v>
      </c>
      <c r="E8" s="72">
        <v>0</v>
      </c>
      <c r="F8" s="74">
        <v>0</v>
      </c>
      <c r="G8" s="72">
        <v>0</v>
      </c>
      <c r="H8" s="73">
        <v>0</v>
      </c>
      <c r="I8" s="72">
        <v>60</v>
      </c>
      <c r="J8" s="72">
        <v>12</v>
      </c>
      <c r="K8" s="74">
        <f t="shared" si="1"/>
        <v>157687.2</v>
      </c>
      <c r="L8" s="74">
        <f t="shared" si="2"/>
        <v>157687.2</v>
      </c>
      <c r="M8" s="111"/>
      <c r="N8" s="78" t="s">
        <v>621</v>
      </c>
      <c r="O8" s="112"/>
    </row>
    <row r="9" s="60" customFormat="1" ht="21.95" customHeight="1" spans="1:15">
      <c r="A9" s="72" t="s">
        <v>572</v>
      </c>
      <c r="B9" s="72"/>
      <c r="C9" s="72">
        <v>70.99</v>
      </c>
      <c r="D9" s="72" t="s">
        <v>60</v>
      </c>
      <c r="E9" s="72">
        <v>0</v>
      </c>
      <c r="F9" s="74">
        <v>0</v>
      </c>
      <c r="G9" s="72">
        <v>0</v>
      </c>
      <c r="H9" s="73">
        <v>0</v>
      </c>
      <c r="I9" s="72">
        <v>60</v>
      </c>
      <c r="J9" s="72">
        <v>12</v>
      </c>
      <c r="K9" s="74">
        <f t="shared" si="1"/>
        <v>51112.8</v>
      </c>
      <c r="L9" s="74">
        <f t="shared" si="2"/>
        <v>51112.8</v>
      </c>
      <c r="M9" s="111"/>
      <c r="N9" s="78" t="s">
        <v>621</v>
      </c>
      <c r="O9" s="112"/>
    </row>
    <row r="10" s="60" customFormat="1" ht="21.95" customHeight="1" spans="1:15">
      <c r="A10" s="72" t="s">
        <v>622</v>
      </c>
      <c r="B10" s="72">
        <v>1</v>
      </c>
      <c r="C10" s="72">
        <v>54</v>
      </c>
      <c r="D10" s="72" t="s">
        <v>133</v>
      </c>
      <c r="E10" s="72">
        <v>56</v>
      </c>
      <c r="F10" s="77">
        <f t="shared" ref="F10:F20" si="3">C10*E10</f>
        <v>3024</v>
      </c>
      <c r="G10" s="72">
        <v>75.33</v>
      </c>
      <c r="H10" s="74">
        <f t="shared" ref="H10:H20" si="4">C10*G10</f>
        <v>4067.82</v>
      </c>
      <c r="I10" s="72">
        <v>60</v>
      </c>
      <c r="J10" s="72">
        <v>12</v>
      </c>
      <c r="K10" s="74">
        <f t="shared" si="1"/>
        <v>38880</v>
      </c>
      <c r="L10" s="74">
        <f t="shared" si="2"/>
        <v>45971.82</v>
      </c>
      <c r="M10" s="111"/>
      <c r="N10" s="78" t="s">
        <v>621</v>
      </c>
      <c r="O10" s="112"/>
    </row>
    <row r="11" s="60" customFormat="1" ht="21.95" customHeight="1" spans="1:15">
      <c r="A11" s="78" t="s">
        <v>623</v>
      </c>
      <c r="B11" s="78">
        <v>1</v>
      </c>
      <c r="C11" s="78">
        <v>33.6</v>
      </c>
      <c r="D11" s="79" t="s">
        <v>17</v>
      </c>
      <c r="E11" s="78">
        <v>28</v>
      </c>
      <c r="F11" s="77">
        <f t="shared" si="3"/>
        <v>940.8</v>
      </c>
      <c r="G11" s="78">
        <v>75.33</v>
      </c>
      <c r="H11" s="74">
        <f t="shared" si="4"/>
        <v>2531.088</v>
      </c>
      <c r="I11" s="78">
        <v>60</v>
      </c>
      <c r="J11" s="78">
        <v>12</v>
      </c>
      <c r="K11" s="74">
        <f t="shared" si="1"/>
        <v>24192</v>
      </c>
      <c r="L11" s="74">
        <f t="shared" si="2"/>
        <v>27663.888</v>
      </c>
      <c r="M11" s="111"/>
      <c r="N11" s="78" t="s">
        <v>621</v>
      </c>
      <c r="O11" s="112"/>
    </row>
    <row r="12" s="62" customFormat="1" ht="21.95" customHeight="1" spans="1:19">
      <c r="A12" s="75" t="s">
        <v>23</v>
      </c>
      <c r="B12" s="75"/>
      <c r="C12" s="75"/>
      <c r="D12" s="75"/>
      <c r="E12" s="75"/>
      <c r="F12" s="76">
        <f>SUM(F7:F11)</f>
        <v>3964.8</v>
      </c>
      <c r="G12" s="75"/>
      <c r="H12" s="76">
        <f>SUM(H7:H11)</f>
        <v>6598.908</v>
      </c>
      <c r="I12" s="75"/>
      <c r="J12" s="75"/>
      <c r="K12" s="76">
        <f>SUM(K7:K11)</f>
        <v>480672</v>
      </c>
      <c r="L12" s="76">
        <f>SUM(L7:L11)</f>
        <v>491235.708</v>
      </c>
      <c r="M12" s="113"/>
      <c r="N12" s="114" t="s">
        <v>621</v>
      </c>
      <c r="O12" s="115"/>
      <c r="Q12" s="135"/>
      <c r="R12" s="135"/>
      <c r="S12" s="135"/>
    </row>
    <row r="13" s="59" customFormat="1" ht="22.5" customHeight="1" spans="1:19">
      <c r="A13" s="80" t="s">
        <v>624</v>
      </c>
      <c r="B13" s="80">
        <v>1</v>
      </c>
      <c r="C13" s="81">
        <v>45.4</v>
      </c>
      <c r="D13" s="80" t="s">
        <v>17</v>
      </c>
      <c r="E13" s="81">
        <v>56</v>
      </c>
      <c r="F13" s="82">
        <f t="shared" si="3"/>
        <v>2542.4</v>
      </c>
      <c r="G13" s="81">
        <v>0</v>
      </c>
      <c r="H13" s="83">
        <f t="shared" si="4"/>
        <v>0</v>
      </c>
      <c r="I13" s="85">
        <v>60</v>
      </c>
      <c r="J13" s="81">
        <v>12</v>
      </c>
      <c r="K13" s="116">
        <f t="shared" ref="K13:K20" si="5">C13*I13*J13</f>
        <v>32688</v>
      </c>
      <c r="L13" s="77">
        <f t="shared" ref="L13:L20" si="6">K13+H13+F13</f>
        <v>35230.4</v>
      </c>
      <c r="M13" s="117"/>
      <c r="N13" s="118" t="s">
        <v>625</v>
      </c>
      <c r="O13" s="119"/>
      <c r="Q13" s="136"/>
      <c r="R13" s="137"/>
      <c r="S13" s="138"/>
    </row>
    <row r="14" s="59" customFormat="1" ht="21" customHeight="1" spans="1:19">
      <c r="A14" s="84" t="s">
        <v>626</v>
      </c>
      <c r="B14" s="84">
        <v>1</v>
      </c>
      <c r="C14" s="84">
        <v>22</v>
      </c>
      <c r="D14" s="84" t="s">
        <v>27</v>
      </c>
      <c r="E14" s="85">
        <v>56</v>
      </c>
      <c r="F14" s="82">
        <f t="shared" si="3"/>
        <v>1232</v>
      </c>
      <c r="G14" s="85">
        <v>0</v>
      </c>
      <c r="H14" s="83">
        <f t="shared" si="4"/>
        <v>0</v>
      </c>
      <c r="I14" s="85">
        <v>60</v>
      </c>
      <c r="J14" s="85">
        <v>12</v>
      </c>
      <c r="K14" s="77">
        <f t="shared" si="5"/>
        <v>15840</v>
      </c>
      <c r="L14" s="77">
        <f t="shared" si="6"/>
        <v>17072</v>
      </c>
      <c r="M14" s="117"/>
      <c r="N14" s="92" t="s">
        <v>625</v>
      </c>
      <c r="O14" s="120"/>
      <c r="Q14" s="136"/>
      <c r="R14" s="139"/>
      <c r="S14" s="138"/>
    </row>
    <row r="15" s="63" customFormat="1" ht="22.5" customHeight="1" spans="1:19">
      <c r="A15" s="86" t="s">
        <v>627</v>
      </c>
      <c r="B15" s="86">
        <v>2</v>
      </c>
      <c r="C15" s="86">
        <v>44</v>
      </c>
      <c r="D15" s="86" t="s">
        <v>17</v>
      </c>
      <c r="E15" s="85">
        <v>56</v>
      </c>
      <c r="F15" s="87">
        <f t="shared" si="3"/>
        <v>2464</v>
      </c>
      <c r="G15" s="86">
        <v>0</v>
      </c>
      <c r="H15" s="83">
        <f t="shared" si="4"/>
        <v>0</v>
      </c>
      <c r="I15" s="85">
        <v>60</v>
      </c>
      <c r="J15" s="85">
        <v>12</v>
      </c>
      <c r="K15" s="116">
        <f t="shared" si="5"/>
        <v>31680</v>
      </c>
      <c r="L15" s="77">
        <f t="shared" si="6"/>
        <v>34144</v>
      </c>
      <c r="M15" s="117"/>
      <c r="N15" s="92" t="s">
        <v>625</v>
      </c>
      <c r="O15" s="121"/>
      <c r="Q15" s="136"/>
      <c r="R15" s="140"/>
      <c r="S15" s="141"/>
    </row>
    <row r="16" s="64" customFormat="1" ht="22.5" customHeight="1" spans="1:19">
      <c r="A16" s="88" t="s">
        <v>23</v>
      </c>
      <c r="B16" s="88"/>
      <c r="C16" s="88"/>
      <c r="D16" s="88"/>
      <c r="E16" s="89"/>
      <c r="F16" s="90">
        <f>SUM(F13:F15)</f>
        <v>6238.4</v>
      </c>
      <c r="G16" s="88"/>
      <c r="H16" s="91">
        <f>SUM(H13:H15)</f>
        <v>0</v>
      </c>
      <c r="I16" s="89"/>
      <c r="J16" s="89"/>
      <c r="K16" s="122">
        <f>SUM(K13:K15)</f>
        <v>80208</v>
      </c>
      <c r="L16" s="122">
        <f>SUM(L13:L15)</f>
        <v>86446.4</v>
      </c>
      <c r="M16" s="123"/>
      <c r="N16" s="124" t="s">
        <v>625</v>
      </c>
      <c r="O16" s="125"/>
      <c r="Q16" s="142"/>
      <c r="R16" s="143"/>
      <c r="S16" s="144"/>
    </row>
    <row r="17" s="63" customFormat="1" ht="22.5" customHeight="1" spans="1:19">
      <c r="A17" s="86" t="s">
        <v>628</v>
      </c>
      <c r="B17" s="86">
        <v>1</v>
      </c>
      <c r="C17" s="86">
        <v>22</v>
      </c>
      <c r="D17" s="86" t="s">
        <v>17</v>
      </c>
      <c r="E17" s="85">
        <v>56</v>
      </c>
      <c r="F17" s="87">
        <f t="shared" si="3"/>
        <v>1232</v>
      </c>
      <c r="G17" s="86">
        <v>0</v>
      </c>
      <c r="H17" s="83">
        <f t="shared" si="4"/>
        <v>0</v>
      </c>
      <c r="I17" s="85">
        <v>60</v>
      </c>
      <c r="J17" s="85">
        <v>12</v>
      </c>
      <c r="K17" s="116">
        <f t="shared" si="5"/>
        <v>15840</v>
      </c>
      <c r="L17" s="77">
        <f t="shared" si="6"/>
        <v>17072</v>
      </c>
      <c r="M17" s="126"/>
      <c r="N17" s="92" t="s">
        <v>625</v>
      </c>
      <c r="O17" s="121"/>
      <c r="Q17" s="136"/>
      <c r="R17" s="140"/>
      <c r="S17" s="141"/>
    </row>
    <row r="18" s="59" customFormat="1" ht="22.15" customHeight="1" spans="1:19">
      <c r="A18" s="92" t="s">
        <v>629</v>
      </c>
      <c r="B18" s="92">
        <v>1</v>
      </c>
      <c r="C18" s="92">
        <v>22</v>
      </c>
      <c r="D18" s="92" t="s">
        <v>17</v>
      </c>
      <c r="E18" s="85">
        <v>56</v>
      </c>
      <c r="F18" s="82">
        <f t="shared" si="3"/>
        <v>1232</v>
      </c>
      <c r="G18" s="85">
        <v>0</v>
      </c>
      <c r="H18" s="83">
        <f t="shared" si="4"/>
        <v>0</v>
      </c>
      <c r="I18" s="85">
        <v>60</v>
      </c>
      <c r="J18" s="85">
        <v>12</v>
      </c>
      <c r="K18" s="77">
        <f t="shared" si="5"/>
        <v>15840</v>
      </c>
      <c r="L18" s="77">
        <f t="shared" si="6"/>
        <v>17072</v>
      </c>
      <c r="M18" s="126"/>
      <c r="N18" s="92" t="s">
        <v>625</v>
      </c>
      <c r="O18" s="120"/>
      <c r="Q18" s="136"/>
      <c r="R18" s="145"/>
      <c r="S18" s="138"/>
    </row>
    <row r="19" s="59" customFormat="1" ht="22.15" customHeight="1" spans="1:19">
      <c r="A19" s="93" t="s">
        <v>630</v>
      </c>
      <c r="B19" s="93">
        <v>1</v>
      </c>
      <c r="C19" s="93">
        <v>22</v>
      </c>
      <c r="D19" s="84" t="s">
        <v>27</v>
      </c>
      <c r="E19" s="94">
        <v>56</v>
      </c>
      <c r="F19" s="95">
        <f t="shared" si="3"/>
        <v>1232</v>
      </c>
      <c r="G19" s="85">
        <v>0</v>
      </c>
      <c r="H19" s="96">
        <f t="shared" si="4"/>
        <v>0</v>
      </c>
      <c r="I19" s="85">
        <v>60</v>
      </c>
      <c r="J19" s="94">
        <v>12</v>
      </c>
      <c r="K19" s="77">
        <f t="shared" si="5"/>
        <v>15840</v>
      </c>
      <c r="L19" s="77">
        <f t="shared" si="6"/>
        <v>17072</v>
      </c>
      <c r="M19" s="127"/>
      <c r="N19" s="92" t="s">
        <v>625</v>
      </c>
      <c r="O19" s="128"/>
      <c r="Q19" s="136"/>
      <c r="R19" s="145"/>
      <c r="S19" s="138"/>
    </row>
    <row r="20" s="59" customFormat="1" ht="22.15" customHeight="1" spans="1:15">
      <c r="A20" s="93" t="s">
        <v>631</v>
      </c>
      <c r="B20" s="93">
        <v>1</v>
      </c>
      <c r="C20" s="93">
        <v>22</v>
      </c>
      <c r="D20" s="92" t="s">
        <v>17</v>
      </c>
      <c r="E20" s="94">
        <v>56</v>
      </c>
      <c r="F20" s="95">
        <f t="shared" si="3"/>
        <v>1232</v>
      </c>
      <c r="G20" s="85">
        <v>0</v>
      </c>
      <c r="H20" s="96">
        <f t="shared" si="4"/>
        <v>0</v>
      </c>
      <c r="I20" s="85">
        <v>60</v>
      </c>
      <c r="J20" s="94">
        <v>12</v>
      </c>
      <c r="K20" s="77">
        <f t="shared" si="5"/>
        <v>15840</v>
      </c>
      <c r="L20" s="77">
        <f t="shared" si="6"/>
        <v>17072</v>
      </c>
      <c r="M20" s="127"/>
      <c r="N20" s="92" t="s">
        <v>625</v>
      </c>
      <c r="O20" s="128"/>
    </row>
    <row r="21" s="59" customFormat="1" ht="21" customHeight="1" spans="1:15">
      <c r="A21" s="97" t="s">
        <v>23</v>
      </c>
      <c r="B21" s="97"/>
      <c r="C21" s="97"/>
      <c r="D21" s="97"/>
      <c r="E21" s="98"/>
      <c r="F21" s="99">
        <f>SUM(F17:F20)</f>
        <v>4928</v>
      </c>
      <c r="G21" s="98"/>
      <c r="H21" s="100">
        <f>SUM(H17:H20)</f>
        <v>0</v>
      </c>
      <c r="I21" s="98"/>
      <c r="J21" s="98"/>
      <c r="K21" s="100">
        <f>SUM(K17:K20)</f>
        <v>63360</v>
      </c>
      <c r="L21" s="100">
        <f>SUM(L17:L20)</f>
        <v>68288</v>
      </c>
      <c r="M21" s="129"/>
      <c r="N21" s="124" t="s">
        <v>625</v>
      </c>
      <c r="O21" s="128"/>
    </row>
    <row r="22" s="63" customFormat="1" ht="21.75" customHeight="1" spans="1:15">
      <c r="A22" s="101" t="s">
        <v>190</v>
      </c>
      <c r="B22" s="102"/>
      <c r="C22" s="102"/>
      <c r="D22" s="102"/>
      <c r="E22" s="102"/>
      <c r="F22" s="103">
        <f>F6+F12+F16+F21</f>
        <v>17371.2</v>
      </c>
      <c r="G22" s="103"/>
      <c r="H22" s="103">
        <f t="shared" ref="H22:L22" si="7">H6+H12+H16+H21</f>
        <v>6598.908</v>
      </c>
      <c r="I22" s="103"/>
      <c r="J22" s="103"/>
      <c r="K22" s="103">
        <f t="shared" si="7"/>
        <v>666000</v>
      </c>
      <c r="L22" s="103">
        <f t="shared" si="7"/>
        <v>689970.108</v>
      </c>
      <c r="M22" s="130"/>
      <c r="N22" s="131"/>
      <c r="O22" s="132"/>
    </row>
    <row r="23" s="2" customFormat="1" ht="18.75" customHeight="1" spans="1:16">
      <c r="A23" s="33" t="s">
        <v>191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57"/>
    </row>
    <row r="24" ht="23.25" customHeight="1" spans="1:16">
      <c r="A24" s="65" t="s">
        <v>192</v>
      </c>
      <c r="B24" s="104"/>
      <c r="C24" s="104"/>
      <c r="D24" s="104"/>
      <c r="E24" s="104"/>
      <c r="F24" s="105"/>
      <c r="G24" s="104"/>
      <c r="H24" s="105"/>
      <c r="I24" s="104"/>
      <c r="J24" s="104"/>
      <c r="K24" s="105"/>
      <c r="L24" s="105"/>
      <c r="M24" s="105"/>
      <c r="N24" s="104"/>
      <c r="O24" s="104"/>
      <c r="P24" s="104"/>
    </row>
    <row r="27" spans="4:11">
      <c r="D27" s="106" t="s">
        <v>193</v>
      </c>
      <c r="F27" s="66">
        <f>F10+F11</f>
        <v>3964.8</v>
      </c>
      <c r="G27" s="106" t="s">
        <v>632</v>
      </c>
      <c r="J27" s="133">
        <f>H22</f>
        <v>6598.908</v>
      </c>
      <c r="K27" s="134"/>
    </row>
    <row r="28" spans="4:6">
      <c r="D28" s="106" t="s">
        <v>195</v>
      </c>
      <c r="F28" s="66">
        <f>F22-F27</f>
        <v>13406.4</v>
      </c>
    </row>
  </sheetData>
  <autoFilter ref="A2:O24">
    <extLst/>
  </autoFilter>
  <mergeCells count="3">
    <mergeCell ref="A1:O1"/>
    <mergeCell ref="A23:O23"/>
    <mergeCell ref="J27:K27"/>
  </mergeCells>
  <pageMargins left="0.708661417322835" right="0.118110236220472" top="0.748031496062992" bottom="0.748031496062992" header="0.31496062992126" footer="0.3149606299212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2"/>
  <sheetViews>
    <sheetView workbookViewId="0">
      <selection activeCell="Q30" sqref="Q30"/>
    </sheetView>
  </sheetViews>
  <sheetFormatPr defaultColWidth="9" defaultRowHeight="16.5"/>
  <cols>
    <col min="1" max="1" width="9.625" style="2" customWidth="1"/>
    <col min="2" max="2" width="4.75" style="2" customWidth="1"/>
    <col min="3" max="3" width="5" style="2" customWidth="1"/>
    <col min="4" max="4" width="9.375" style="2" customWidth="1"/>
    <col min="5" max="5" width="5.625" style="2" customWidth="1"/>
    <col min="6" max="6" width="10.75" style="3" customWidth="1"/>
    <col min="7" max="7" width="6.25" style="2" customWidth="1"/>
    <col min="8" max="8" width="6.625" style="3" customWidth="1"/>
    <col min="9" max="9" width="6" style="2" customWidth="1"/>
    <col min="10" max="10" width="4.5" style="2" customWidth="1"/>
    <col min="11" max="11" width="13.5" style="3" customWidth="1"/>
    <col min="12" max="12" width="11.625" style="3" customWidth="1"/>
    <col min="13" max="13" width="12.625" style="3" customWidth="1"/>
    <col min="14" max="14" width="11.75" style="2" customWidth="1"/>
    <col min="15" max="15" width="6.25" style="4" customWidth="1"/>
    <col min="16" max="16" width="12.25" style="2" customWidth="1"/>
    <col min="17" max="16384" width="9" style="2"/>
  </cols>
  <sheetData>
    <row r="1" ht="45.6" customHeight="1" spans="1:15">
      <c r="A1" s="5" t="s">
        <v>633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80.25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4" t="s">
        <v>13</v>
      </c>
      <c r="N2" s="35" t="s">
        <v>14</v>
      </c>
      <c r="O2" s="36" t="s">
        <v>15</v>
      </c>
    </row>
    <row r="3" ht="22.5" customHeight="1" spans="1:15">
      <c r="A3" s="10" t="s">
        <v>634</v>
      </c>
      <c r="B3" s="10">
        <v>1</v>
      </c>
      <c r="C3" s="10">
        <v>22</v>
      </c>
      <c r="D3" s="10" t="s">
        <v>17</v>
      </c>
      <c r="E3" s="10">
        <v>0</v>
      </c>
      <c r="F3" s="11">
        <f>C3*E3</f>
        <v>0</v>
      </c>
      <c r="G3" s="10">
        <v>0</v>
      </c>
      <c r="H3" s="11">
        <f t="shared" ref="H3:H8" si="0">C3*G3</f>
        <v>0</v>
      </c>
      <c r="I3" s="10">
        <v>0</v>
      </c>
      <c r="J3" s="10">
        <v>12</v>
      </c>
      <c r="K3" s="37">
        <f>C3*I3*J3</f>
        <v>0</v>
      </c>
      <c r="L3" s="11">
        <f>K3+H3+F3</f>
        <v>0</v>
      </c>
      <c r="M3" s="11"/>
      <c r="N3" s="10" t="s">
        <v>18</v>
      </c>
      <c r="O3" s="38"/>
    </row>
    <row r="4" ht="22.5" customHeight="1" spans="1:15">
      <c r="A4" s="10" t="s">
        <v>635</v>
      </c>
      <c r="B4" s="10">
        <v>1</v>
      </c>
      <c r="C4" s="10">
        <v>22</v>
      </c>
      <c r="D4" s="10" t="s">
        <v>17</v>
      </c>
      <c r="E4" s="10">
        <v>0</v>
      </c>
      <c r="F4" s="11">
        <f>C4*E4</f>
        <v>0</v>
      </c>
      <c r="G4" s="10">
        <v>0</v>
      </c>
      <c r="H4" s="11">
        <f t="shared" si="0"/>
        <v>0</v>
      </c>
      <c r="I4" s="10">
        <v>0</v>
      </c>
      <c r="J4" s="10">
        <v>12</v>
      </c>
      <c r="K4" s="37">
        <f>C4*I4*J4</f>
        <v>0</v>
      </c>
      <c r="L4" s="11">
        <f>K4+H4+F4</f>
        <v>0</v>
      </c>
      <c r="M4" s="11"/>
      <c r="N4" s="39" t="s">
        <v>636</v>
      </c>
      <c r="O4" s="40"/>
    </row>
    <row r="5" ht="22.5" customHeight="1" spans="1:15">
      <c r="A5" s="10" t="s">
        <v>637</v>
      </c>
      <c r="B5" s="10">
        <v>1</v>
      </c>
      <c r="C5" s="10">
        <v>22</v>
      </c>
      <c r="D5" s="10" t="s">
        <v>27</v>
      </c>
      <c r="E5" s="10">
        <v>0</v>
      </c>
      <c r="F5" s="11">
        <f>C5*E5</f>
        <v>0</v>
      </c>
      <c r="G5" s="10">
        <v>0</v>
      </c>
      <c r="H5" s="11">
        <f t="shared" si="0"/>
        <v>0</v>
      </c>
      <c r="I5" s="10">
        <v>0</v>
      </c>
      <c r="J5" s="10">
        <v>0</v>
      </c>
      <c r="K5" s="37">
        <f>C5*I5*J5</f>
        <v>0</v>
      </c>
      <c r="L5" s="11">
        <f>K5+H5+F5</f>
        <v>0</v>
      </c>
      <c r="M5" s="11"/>
      <c r="N5" s="39" t="s">
        <v>22</v>
      </c>
      <c r="O5" s="40"/>
    </row>
    <row r="6" ht="22.5" customHeight="1" spans="1:15">
      <c r="A6" s="12" t="s">
        <v>23</v>
      </c>
      <c r="B6" s="13"/>
      <c r="C6" s="12">
        <f>SUM(C3:C5)</f>
        <v>66</v>
      </c>
      <c r="D6" s="13"/>
      <c r="E6" s="12"/>
      <c r="F6" s="14">
        <f>SUM(F3:F5)</f>
        <v>0</v>
      </c>
      <c r="G6" s="14">
        <f t="shared" ref="G6:L6" si="1">SUM(G3:G5)</f>
        <v>0</v>
      </c>
      <c r="H6" s="14">
        <f t="shared" si="1"/>
        <v>0</v>
      </c>
      <c r="I6" s="14">
        <f t="shared" si="1"/>
        <v>0</v>
      </c>
      <c r="J6" s="14"/>
      <c r="K6" s="14">
        <f t="shared" si="1"/>
        <v>0</v>
      </c>
      <c r="L6" s="14">
        <f t="shared" si="1"/>
        <v>0</v>
      </c>
      <c r="M6" s="41"/>
      <c r="N6" s="42"/>
      <c r="O6" s="43"/>
    </row>
    <row r="7" ht="22.5" customHeight="1" spans="1:15">
      <c r="A7" s="10" t="s">
        <v>638</v>
      </c>
      <c r="B7" s="10">
        <v>1</v>
      </c>
      <c r="C7" s="10">
        <v>20</v>
      </c>
      <c r="D7" s="15"/>
      <c r="E7" s="10">
        <v>56</v>
      </c>
      <c r="F7" s="11">
        <f t="shared" ref="F7:F22" si="2">C7*E7</f>
        <v>1120</v>
      </c>
      <c r="G7" s="10">
        <v>0</v>
      </c>
      <c r="H7" s="11">
        <f t="shared" si="0"/>
        <v>0</v>
      </c>
      <c r="I7" s="10">
        <v>60</v>
      </c>
      <c r="J7" s="10">
        <v>12</v>
      </c>
      <c r="K7" s="37">
        <f t="shared" ref="K7:K22" si="3">C7*I7*J7</f>
        <v>14400</v>
      </c>
      <c r="L7" s="11">
        <f t="shared" ref="L7:L22" si="4">K7+H7+F7</f>
        <v>15520</v>
      </c>
      <c r="M7" s="44"/>
      <c r="N7" s="45" t="s">
        <v>639</v>
      </c>
      <c r="O7" s="39"/>
    </row>
    <row r="8" ht="22.5" customHeight="1" spans="1:15">
      <c r="A8" s="16" t="s">
        <v>640</v>
      </c>
      <c r="B8" s="16">
        <v>4.5</v>
      </c>
      <c r="C8" s="16">
        <v>107.5</v>
      </c>
      <c r="D8" s="17"/>
      <c r="E8" s="10">
        <v>56</v>
      </c>
      <c r="F8" s="11">
        <f t="shared" si="2"/>
        <v>6020</v>
      </c>
      <c r="G8" s="10"/>
      <c r="H8" s="11">
        <f t="shared" si="0"/>
        <v>0</v>
      </c>
      <c r="I8" s="10">
        <v>60</v>
      </c>
      <c r="J8" s="10">
        <v>12</v>
      </c>
      <c r="K8" s="37">
        <f t="shared" ref="K8" si="5">C8*I8*J8</f>
        <v>77400</v>
      </c>
      <c r="L8" s="11">
        <f t="shared" ref="L8" si="6">K8+H8+F8</f>
        <v>83420</v>
      </c>
      <c r="M8" s="44"/>
      <c r="N8" s="45" t="s">
        <v>639</v>
      </c>
      <c r="O8" s="43"/>
    </row>
    <row r="9" ht="22.5" customHeight="1" spans="1:15">
      <c r="A9" s="12" t="s">
        <v>23</v>
      </c>
      <c r="B9" s="18"/>
      <c r="C9" s="18"/>
      <c r="D9" s="19"/>
      <c r="E9" s="13"/>
      <c r="F9" s="14">
        <f>SUM(F7:F8)</f>
        <v>7140</v>
      </c>
      <c r="G9" s="12"/>
      <c r="H9" s="14">
        <f>SUM(H7:H8)</f>
        <v>0</v>
      </c>
      <c r="I9" s="12"/>
      <c r="J9" s="12"/>
      <c r="K9" s="46">
        <f>SUM(K7:K8)</f>
        <v>91800</v>
      </c>
      <c r="L9" s="14">
        <f>SUM(L7:L8)</f>
        <v>98940</v>
      </c>
      <c r="M9" s="47"/>
      <c r="N9" s="48" t="s">
        <v>639</v>
      </c>
      <c r="O9" s="43"/>
    </row>
    <row r="10" ht="22.5" customHeight="1" spans="1:15">
      <c r="A10" s="10" t="s">
        <v>641</v>
      </c>
      <c r="B10" s="10">
        <v>1</v>
      </c>
      <c r="C10" s="10">
        <v>22</v>
      </c>
      <c r="D10" s="10" t="s">
        <v>31</v>
      </c>
      <c r="E10" s="10">
        <v>56</v>
      </c>
      <c r="F10" s="11">
        <f t="shared" si="2"/>
        <v>1232</v>
      </c>
      <c r="G10" s="10">
        <v>0</v>
      </c>
      <c r="H10" s="11">
        <f t="shared" ref="H10:H15" si="7">C10*G10</f>
        <v>0</v>
      </c>
      <c r="I10" s="10">
        <v>60</v>
      </c>
      <c r="J10" s="10">
        <v>12</v>
      </c>
      <c r="K10" s="37">
        <f t="shared" si="3"/>
        <v>15840</v>
      </c>
      <c r="L10" s="11">
        <f t="shared" si="4"/>
        <v>17072</v>
      </c>
      <c r="M10" s="44"/>
      <c r="N10" s="10" t="s">
        <v>642</v>
      </c>
      <c r="O10" s="43"/>
    </row>
    <row r="11" ht="22.5" customHeight="1" spans="1:15">
      <c r="A11" s="10" t="s">
        <v>643</v>
      </c>
      <c r="B11" s="15"/>
      <c r="C11" s="10">
        <v>30</v>
      </c>
      <c r="D11" s="10" t="s">
        <v>17</v>
      </c>
      <c r="E11" s="10">
        <v>56</v>
      </c>
      <c r="F11" s="11">
        <f t="shared" si="2"/>
        <v>1680</v>
      </c>
      <c r="G11" s="10">
        <v>0</v>
      </c>
      <c r="H11" s="11">
        <f t="shared" si="7"/>
        <v>0</v>
      </c>
      <c r="I11" s="10">
        <v>60</v>
      </c>
      <c r="J11" s="10">
        <v>12</v>
      </c>
      <c r="K11" s="37">
        <f t="shared" si="3"/>
        <v>21600</v>
      </c>
      <c r="L11" s="11">
        <f t="shared" si="4"/>
        <v>23280</v>
      </c>
      <c r="M11" s="44"/>
      <c r="N11" s="10" t="s">
        <v>642</v>
      </c>
      <c r="O11" s="49"/>
    </row>
    <row r="12" s="1" customFormat="1" ht="22.5" customHeight="1" spans="1:15">
      <c r="A12" s="12" t="s">
        <v>23</v>
      </c>
      <c r="B12" s="20"/>
      <c r="C12" s="20"/>
      <c r="D12" s="12"/>
      <c r="E12" s="12"/>
      <c r="F12" s="14">
        <f>SUM(F10:F11)</f>
        <v>2912</v>
      </c>
      <c r="G12" s="12"/>
      <c r="H12" s="14">
        <f>SUM(H10:H11)</f>
        <v>0</v>
      </c>
      <c r="I12" s="12"/>
      <c r="J12" s="12"/>
      <c r="K12" s="46">
        <f>SUM(K10:K11)</f>
        <v>37440</v>
      </c>
      <c r="L12" s="14">
        <f>SUM(L10:L11)</f>
        <v>40352</v>
      </c>
      <c r="M12" s="47"/>
      <c r="N12" s="42" t="s">
        <v>642</v>
      </c>
      <c r="O12" s="50"/>
    </row>
    <row r="13" ht="22.5" customHeight="1" spans="1:15">
      <c r="A13" s="16" t="s">
        <v>640</v>
      </c>
      <c r="B13" s="21" t="s">
        <v>644</v>
      </c>
      <c r="C13" s="16">
        <v>16</v>
      </c>
      <c r="D13" s="15"/>
      <c r="E13" s="10">
        <v>56</v>
      </c>
      <c r="F13" s="11">
        <f t="shared" si="2"/>
        <v>896</v>
      </c>
      <c r="G13" s="10">
        <v>0</v>
      </c>
      <c r="H13" s="11">
        <f t="shared" si="7"/>
        <v>0</v>
      </c>
      <c r="I13" s="10">
        <v>60</v>
      </c>
      <c r="J13" s="10">
        <v>12</v>
      </c>
      <c r="K13" s="37">
        <f t="shared" si="3"/>
        <v>11520</v>
      </c>
      <c r="L13" s="11">
        <f t="shared" si="4"/>
        <v>12416</v>
      </c>
      <c r="M13" s="44"/>
      <c r="N13" s="10" t="s">
        <v>645</v>
      </c>
      <c r="O13" s="43"/>
    </row>
    <row r="14" ht="22.5" customHeight="1" spans="1:15">
      <c r="A14" s="10" t="s">
        <v>643</v>
      </c>
      <c r="B14" s="15"/>
      <c r="C14" s="10">
        <v>6</v>
      </c>
      <c r="D14" s="10" t="s">
        <v>17</v>
      </c>
      <c r="E14" s="10">
        <v>56</v>
      </c>
      <c r="F14" s="11">
        <f t="shared" si="2"/>
        <v>336</v>
      </c>
      <c r="G14" s="10">
        <v>0</v>
      </c>
      <c r="H14" s="11">
        <f t="shared" si="7"/>
        <v>0</v>
      </c>
      <c r="I14" s="10">
        <v>60</v>
      </c>
      <c r="J14" s="10">
        <v>12</v>
      </c>
      <c r="K14" s="37">
        <f t="shared" si="3"/>
        <v>4320</v>
      </c>
      <c r="L14" s="11">
        <f t="shared" si="4"/>
        <v>4656</v>
      </c>
      <c r="M14" s="44"/>
      <c r="N14" s="10" t="s">
        <v>645</v>
      </c>
      <c r="O14" s="43"/>
    </row>
    <row r="15" ht="22.5" customHeight="1" spans="1:15">
      <c r="A15" s="16" t="s">
        <v>640</v>
      </c>
      <c r="B15" s="16">
        <v>7</v>
      </c>
      <c r="C15" s="16">
        <v>152</v>
      </c>
      <c r="D15" s="17"/>
      <c r="E15" s="10">
        <v>56</v>
      </c>
      <c r="F15" s="11">
        <f t="shared" si="2"/>
        <v>8512</v>
      </c>
      <c r="G15" s="10"/>
      <c r="H15" s="11">
        <f t="shared" si="7"/>
        <v>0</v>
      </c>
      <c r="I15" s="10">
        <v>60</v>
      </c>
      <c r="J15" s="10">
        <v>12</v>
      </c>
      <c r="K15" s="37">
        <f t="shared" ref="K15" si="8">C15*I15*J15</f>
        <v>109440</v>
      </c>
      <c r="L15" s="11">
        <f t="shared" ref="L15" si="9">K15+H15+F15</f>
        <v>117952</v>
      </c>
      <c r="M15" s="44"/>
      <c r="N15" s="10" t="s">
        <v>645</v>
      </c>
      <c r="O15" s="43"/>
    </row>
    <row r="16" s="1" customFormat="1" ht="22.5" customHeight="1" spans="1:15">
      <c r="A16" s="22" t="s">
        <v>23</v>
      </c>
      <c r="B16" s="22"/>
      <c r="C16" s="22"/>
      <c r="D16" s="23"/>
      <c r="E16" s="24"/>
      <c r="F16" s="25">
        <f>SUM(F13:F15)</f>
        <v>9744</v>
      </c>
      <c r="G16" s="24"/>
      <c r="H16" s="25">
        <f>SUM(H13:H15)</f>
        <v>0</v>
      </c>
      <c r="I16" s="24"/>
      <c r="J16" s="24"/>
      <c r="K16" s="51">
        <f>SUM(K13:K15)</f>
        <v>125280</v>
      </c>
      <c r="L16" s="25">
        <f>SUM(L13:L15)</f>
        <v>135024</v>
      </c>
      <c r="M16" s="47"/>
      <c r="N16" s="42" t="s">
        <v>645</v>
      </c>
      <c r="O16" s="50"/>
    </row>
    <row r="17" ht="22.5" customHeight="1" spans="1:15">
      <c r="A17" s="16" t="s">
        <v>640</v>
      </c>
      <c r="B17" s="16">
        <v>1</v>
      </c>
      <c r="C17" s="16">
        <v>28</v>
      </c>
      <c r="D17" s="17"/>
      <c r="E17" s="10">
        <v>56</v>
      </c>
      <c r="F17" s="11">
        <f>C17*E17</f>
        <v>1568</v>
      </c>
      <c r="G17" s="10"/>
      <c r="H17" s="11"/>
      <c r="I17" s="10">
        <v>60</v>
      </c>
      <c r="J17" s="10">
        <v>12</v>
      </c>
      <c r="K17" s="37">
        <f t="shared" ref="K17" si="10">C17*I17*J17</f>
        <v>20160</v>
      </c>
      <c r="L17" s="11">
        <f t="shared" ref="L17" si="11">K17+H17+F17</f>
        <v>21728</v>
      </c>
      <c r="M17" s="44"/>
      <c r="N17" s="10" t="s">
        <v>645</v>
      </c>
      <c r="O17" s="43"/>
    </row>
    <row r="18" s="1" customFormat="1" ht="22.5" customHeight="1" spans="1:15">
      <c r="A18" s="22" t="s">
        <v>23</v>
      </c>
      <c r="B18" s="22"/>
      <c r="C18" s="22"/>
      <c r="D18" s="23"/>
      <c r="E18" s="24"/>
      <c r="F18" s="25">
        <f>SUM(F17)</f>
        <v>1568</v>
      </c>
      <c r="G18" s="24"/>
      <c r="H18" s="25"/>
      <c r="I18" s="24"/>
      <c r="J18" s="24"/>
      <c r="K18" s="51">
        <f>SUM(K17)</f>
        <v>20160</v>
      </c>
      <c r="L18" s="25">
        <f>SUM(L17)</f>
        <v>21728</v>
      </c>
      <c r="M18" s="47"/>
      <c r="N18" s="42" t="s">
        <v>645</v>
      </c>
      <c r="O18" s="50"/>
    </row>
    <row r="19" ht="22.5" customHeight="1" spans="1:15">
      <c r="A19" s="10" t="s">
        <v>643</v>
      </c>
      <c r="B19" s="15"/>
      <c r="C19" s="10">
        <v>24</v>
      </c>
      <c r="D19" s="10" t="s">
        <v>17</v>
      </c>
      <c r="E19" s="10">
        <v>56</v>
      </c>
      <c r="F19" s="11">
        <f t="shared" ref="F19" si="12">C19*E19</f>
        <v>1344</v>
      </c>
      <c r="G19" s="10">
        <v>0</v>
      </c>
      <c r="H19" s="11">
        <f t="shared" ref="H19:H22" si="13">C19*G19</f>
        <v>0</v>
      </c>
      <c r="I19" s="10">
        <v>60</v>
      </c>
      <c r="J19" s="10">
        <v>12</v>
      </c>
      <c r="K19" s="37">
        <f t="shared" ref="K19" si="14">C19*I19*J19</f>
        <v>17280</v>
      </c>
      <c r="L19" s="11">
        <f t="shared" ref="L19" si="15">K19+H19+F19</f>
        <v>18624</v>
      </c>
      <c r="M19" s="44"/>
      <c r="N19" s="10" t="s">
        <v>639</v>
      </c>
      <c r="O19" s="43"/>
    </row>
    <row r="20" ht="22.5" customHeight="1" spans="1:15">
      <c r="A20" s="10" t="s">
        <v>643</v>
      </c>
      <c r="B20" s="15"/>
      <c r="C20" s="10">
        <v>60</v>
      </c>
      <c r="D20" s="10" t="s">
        <v>17</v>
      </c>
      <c r="E20" s="10">
        <v>56</v>
      </c>
      <c r="F20" s="11">
        <f t="shared" si="2"/>
        <v>3360</v>
      </c>
      <c r="G20" s="10"/>
      <c r="H20" s="11">
        <f t="shared" si="13"/>
        <v>0</v>
      </c>
      <c r="I20" s="10">
        <v>60</v>
      </c>
      <c r="J20" s="10">
        <v>12</v>
      </c>
      <c r="K20" s="37">
        <f t="shared" si="3"/>
        <v>43200</v>
      </c>
      <c r="L20" s="11">
        <f t="shared" si="4"/>
        <v>46560</v>
      </c>
      <c r="M20" s="44"/>
      <c r="N20" s="10" t="s">
        <v>639</v>
      </c>
      <c r="O20" s="49"/>
    </row>
    <row r="21" ht="22.5" customHeight="1" spans="1:15">
      <c r="A21" s="10" t="s">
        <v>643</v>
      </c>
      <c r="B21" s="15"/>
      <c r="C21" s="10">
        <v>190</v>
      </c>
      <c r="D21" s="10" t="s">
        <v>60</v>
      </c>
      <c r="E21" s="10">
        <v>56</v>
      </c>
      <c r="F21" s="11">
        <f t="shared" si="2"/>
        <v>10640</v>
      </c>
      <c r="G21" s="10">
        <v>0</v>
      </c>
      <c r="H21" s="11">
        <f t="shared" si="13"/>
        <v>0</v>
      </c>
      <c r="I21" s="10">
        <v>60</v>
      </c>
      <c r="J21" s="10">
        <v>12</v>
      </c>
      <c r="K21" s="37">
        <f t="shared" si="3"/>
        <v>136800</v>
      </c>
      <c r="L21" s="11">
        <f t="shared" si="4"/>
        <v>147440</v>
      </c>
      <c r="M21" s="44"/>
      <c r="N21" s="10" t="s">
        <v>639</v>
      </c>
      <c r="O21" s="43"/>
    </row>
    <row r="22" ht="22.5" customHeight="1" spans="1:15">
      <c r="A22" s="10" t="s">
        <v>643</v>
      </c>
      <c r="B22" s="15"/>
      <c r="C22" s="10">
        <v>200</v>
      </c>
      <c r="D22" s="10" t="s">
        <v>60</v>
      </c>
      <c r="E22" s="10">
        <v>56</v>
      </c>
      <c r="F22" s="11">
        <f t="shared" si="2"/>
        <v>11200</v>
      </c>
      <c r="G22" s="10"/>
      <c r="H22" s="11">
        <f t="shared" si="13"/>
        <v>0</v>
      </c>
      <c r="I22" s="10">
        <v>60</v>
      </c>
      <c r="J22" s="10">
        <v>12</v>
      </c>
      <c r="K22" s="37">
        <f t="shared" si="3"/>
        <v>144000</v>
      </c>
      <c r="L22" s="11">
        <f t="shared" si="4"/>
        <v>155200</v>
      </c>
      <c r="M22" s="44"/>
      <c r="N22" s="10" t="s">
        <v>639</v>
      </c>
      <c r="O22" s="43"/>
    </row>
    <row r="23" ht="22.5" customHeight="1" spans="1:15">
      <c r="A23" s="12" t="s">
        <v>23</v>
      </c>
      <c r="B23" s="13"/>
      <c r="C23" s="12"/>
      <c r="D23" s="12"/>
      <c r="E23" s="12"/>
      <c r="F23" s="14">
        <f>SUM(F19:F22)</f>
        <v>26544</v>
      </c>
      <c r="G23" s="12"/>
      <c r="H23" s="14"/>
      <c r="I23" s="12"/>
      <c r="J23" s="12"/>
      <c r="K23" s="14">
        <f>SUM(K19:K22)</f>
        <v>341280</v>
      </c>
      <c r="L23" s="14">
        <f>SUM(L19:L22)</f>
        <v>367824</v>
      </c>
      <c r="M23" s="47"/>
      <c r="N23" s="42" t="s">
        <v>639</v>
      </c>
      <c r="O23" s="43"/>
    </row>
    <row r="24" ht="22.5" customHeight="1" spans="1:15">
      <c r="A24" s="10" t="s">
        <v>61</v>
      </c>
      <c r="B24" s="26" t="s">
        <v>644</v>
      </c>
      <c r="C24" s="10">
        <v>14.7</v>
      </c>
      <c r="D24" s="10" t="s">
        <v>17</v>
      </c>
      <c r="E24" s="10">
        <v>56</v>
      </c>
      <c r="F24" s="11">
        <f>C24*E24</f>
        <v>823.2</v>
      </c>
      <c r="G24" s="10">
        <v>0</v>
      </c>
      <c r="H24" s="11">
        <f>C24*G24</f>
        <v>0</v>
      </c>
      <c r="I24" s="10">
        <v>60</v>
      </c>
      <c r="J24" s="10">
        <v>12</v>
      </c>
      <c r="K24" s="37">
        <f>C24*I24*J24</f>
        <v>10584</v>
      </c>
      <c r="L24" s="11">
        <f>K24+H24+F24</f>
        <v>11407.2</v>
      </c>
      <c r="M24" s="44"/>
      <c r="N24" s="16" t="s">
        <v>646</v>
      </c>
      <c r="O24" s="52"/>
    </row>
    <row r="25" ht="22.5" customHeight="1" spans="1:15">
      <c r="A25" s="10" t="s">
        <v>647</v>
      </c>
      <c r="B25" s="10">
        <v>0.5</v>
      </c>
      <c r="C25" s="10">
        <v>11</v>
      </c>
      <c r="D25" s="10" t="s">
        <v>27</v>
      </c>
      <c r="E25" s="10">
        <v>56</v>
      </c>
      <c r="F25" s="11">
        <f>C25*E25</f>
        <v>616</v>
      </c>
      <c r="G25" s="10">
        <v>0</v>
      </c>
      <c r="H25" s="11">
        <f>C25*G25</f>
        <v>0</v>
      </c>
      <c r="I25" s="10">
        <v>60</v>
      </c>
      <c r="J25" s="10">
        <v>12</v>
      </c>
      <c r="K25" s="37">
        <f>C25*I25*J25</f>
        <v>7920</v>
      </c>
      <c r="L25" s="11">
        <f>K25+H25+F25</f>
        <v>8536</v>
      </c>
      <c r="M25" s="44"/>
      <c r="N25" s="10" t="s">
        <v>646</v>
      </c>
      <c r="O25" s="43"/>
    </row>
    <row r="26" ht="22.5" customHeight="1" spans="1:15">
      <c r="A26" s="10" t="s">
        <v>648</v>
      </c>
      <c r="B26" s="10">
        <v>1</v>
      </c>
      <c r="C26" s="10">
        <v>22</v>
      </c>
      <c r="D26" s="10" t="s">
        <v>27</v>
      </c>
      <c r="E26" s="10">
        <v>56</v>
      </c>
      <c r="F26" s="11">
        <f>C26*E26</f>
        <v>1232</v>
      </c>
      <c r="G26" s="10">
        <v>0</v>
      </c>
      <c r="H26" s="11">
        <f>C26*G26</f>
        <v>0</v>
      </c>
      <c r="I26" s="10">
        <v>60</v>
      </c>
      <c r="J26" s="10">
        <v>12</v>
      </c>
      <c r="K26" s="37">
        <f>C26*I26*J26</f>
        <v>15840</v>
      </c>
      <c r="L26" s="11">
        <f>K26+H26+F26</f>
        <v>17072</v>
      </c>
      <c r="M26" s="44"/>
      <c r="N26" s="10" t="s">
        <v>646</v>
      </c>
      <c r="O26" s="53"/>
    </row>
    <row r="27" ht="22.5" customHeight="1" spans="1:15">
      <c r="A27" s="10" t="s">
        <v>64</v>
      </c>
      <c r="B27" s="10">
        <v>2</v>
      </c>
      <c r="C27" s="10">
        <v>44</v>
      </c>
      <c r="D27" s="10" t="s">
        <v>27</v>
      </c>
      <c r="E27" s="10">
        <v>56</v>
      </c>
      <c r="F27" s="11">
        <f>C27*E27</f>
        <v>2464</v>
      </c>
      <c r="G27" s="10">
        <v>0</v>
      </c>
      <c r="H27" s="11">
        <f>C27*G27</f>
        <v>0</v>
      </c>
      <c r="I27" s="10">
        <v>60</v>
      </c>
      <c r="J27" s="10">
        <v>12</v>
      </c>
      <c r="K27" s="37">
        <f>C27*I27*J27</f>
        <v>31680</v>
      </c>
      <c r="L27" s="11">
        <f>K27+H27+F27</f>
        <v>34144</v>
      </c>
      <c r="M27" s="44"/>
      <c r="N27" s="10" t="s">
        <v>646</v>
      </c>
      <c r="O27" s="43"/>
    </row>
    <row r="28" ht="22.5" customHeight="1" spans="1:15">
      <c r="A28" s="10" t="s">
        <v>649</v>
      </c>
      <c r="B28" s="10">
        <v>2</v>
      </c>
      <c r="C28" s="10">
        <v>44</v>
      </c>
      <c r="D28" s="10" t="s">
        <v>27</v>
      </c>
      <c r="E28" s="10">
        <v>56</v>
      </c>
      <c r="F28" s="11">
        <f>C28*E28</f>
        <v>2464</v>
      </c>
      <c r="G28" s="10">
        <v>0</v>
      </c>
      <c r="H28" s="11">
        <f>C28*G28</f>
        <v>0</v>
      </c>
      <c r="I28" s="10">
        <v>60</v>
      </c>
      <c r="J28" s="10">
        <v>12</v>
      </c>
      <c r="K28" s="37">
        <f>C28*I28*J28</f>
        <v>31680</v>
      </c>
      <c r="L28" s="11">
        <f>K28+H28+F28</f>
        <v>34144</v>
      </c>
      <c r="M28" s="44"/>
      <c r="N28" s="10" t="s">
        <v>646</v>
      </c>
      <c r="O28" s="43"/>
    </row>
    <row r="29" ht="22.5" customHeight="1" spans="1:15">
      <c r="A29" s="12" t="s">
        <v>23</v>
      </c>
      <c r="B29" s="27"/>
      <c r="C29" s="12"/>
      <c r="D29" s="28"/>
      <c r="E29" s="12"/>
      <c r="F29" s="14">
        <f>SUM(F24:F28)</f>
        <v>7599.2</v>
      </c>
      <c r="G29" s="12"/>
      <c r="H29" s="14">
        <f>SUM(H24:H28)</f>
        <v>0</v>
      </c>
      <c r="I29" s="12"/>
      <c r="J29" s="12"/>
      <c r="K29" s="14">
        <f>SUM(K24:K28)</f>
        <v>97704</v>
      </c>
      <c r="L29" s="14">
        <f>SUM(L24:L28)</f>
        <v>105303.2</v>
      </c>
      <c r="M29" s="47"/>
      <c r="N29" s="42" t="s">
        <v>646</v>
      </c>
      <c r="O29" s="52"/>
    </row>
    <row r="30" ht="38.25" customHeight="1" spans="1:15">
      <c r="A30" s="29" t="s">
        <v>190</v>
      </c>
      <c r="B30" s="30"/>
      <c r="C30" s="31"/>
      <c r="D30" s="31"/>
      <c r="E30" s="31"/>
      <c r="F30" s="32">
        <f>F6+F9+F12+F16+F18+F23+F29</f>
        <v>55507.2</v>
      </c>
      <c r="G30" s="32"/>
      <c r="H30" s="32">
        <f t="shared" ref="H30:L30" si="16">H6+H9+H12+H16+H18+H23+H29</f>
        <v>0</v>
      </c>
      <c r="I30" s="32"/>
      <c r="J30" s="32"/>
      <c r="K30" s="32">
        <f t="shared" si="16"/>
        <v>713664</v>
      </c>
      <c r="L30" s="32">
        <f t="shared" si="16"/>
        <v>769171.2</v>
      </c>
      <c r="M30" s="54"/>
      <c r="N30" s="55"/>
      <c r="O30" s="56"/>
    </row>
    <row r="31" ht="18.75" customHeight="1" spans="1:16">
      <c r="A31" s="33" t="s">
        <v>191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57"/>
    </row>
    <row r="32" ht="23.25" customHeight="1" spans="1:15">
      <c r="A32" s="2" t="s">
        <v>192</v>
      </c>
      <c r="O32" s="2"/>
    </row>
  </sheetData>
  <autoFilter ref="A2:O32">
    <extLst/>
  </autoFilter>
  <sortState ref="A14:Q19">
    <sortCondition ref="A14:A19"/>
  </sortState>
  <mergeCells count="2">
    <mergeCell ref="A1:O1"/>
    <mergeCell ref="A31:O31"/>
  </mergeCells>
  <pageMargins left="0.551181102362205" right="0.15748031496063" top="0.708661417322835" bottom="0.669291338582677" header="0.511811023622047" footer="0.511811023622047"/>
  <pageSetup paperSize="9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4"/>
  <sheetViews>
    <sheetView workbookViewId="0">
      <pane ySplit="2" topLeftCell="A123" activePane="bottomLeft" state="frozen"/>
      <selection/>
      <selection pane="bottomLeft" activeCell="Q9" sqref="Q9"/>
    </sheetView>
  </sheetViews>
  <sheetFormatPr defaultColWidth="9" defaultRowHeight="12"/>
  <cols>
    <col min="1" max="1" width="8.375" style="63" customWidth="1"/>
    <col min="2" max="2" width="5" style="63" customWidth="1"/>
    <col min="3" max="3" width="4.625" style="63" customWidth="1"/>
    <col min="4" max="4" width="8.75" style="63" customWidth="1"/>
    <col min="5" max="5" width="5.5" style="63" customWidth="1"/>
    <col min="6" max="6" width="12" style="577" customWidth="1"/>
    <col min="7" max="7" width="7.875" style="63" customWidth="1"/>
    <col min="8" max="8" width="8.125" style="577" customWidth="1"/>
    <col min="9" max="9" width="6.375" style="63" customWidth="1"/>
    <col min="10" max="10" width="5.875" style="577" customWidth="1"/>
    <col min="11" max="11" width="12.375" style="577" customWidth="1"/>
    <col min="12" max="12" width="12.625" style="577" customWidth="1"/>
    <col min="13" max="13" width="11.125" style="577" customWidth="1"/>
    <col min="14" max="14" width="8.875" style="63" customWidth="1"/>
    <col min="15" max="15" width="10.5" style="570" customWidth="1"/>
    <col min="16" max="16384" width="9" style="63"/>
  </cols>
  <sheetData>
    <row r="1" ht="33" customHeight="1" spans="1:15">
      <c r="A1" s="559" t="s">
        <v>196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</row>
    <row r="2" s="59" customFormat="1" ht="65.25" customHeight="1" spans="1:15">
      <c r="A2" s="68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ht="13.5" customHeight="1" spans="1:15">
      <c r="A3" s="578" t="s">
        <v>197</v>
      </c>
      <c r="B3" s="578">
        <v>1</v>
      </c>
      <c r="C3" s="578">
        <v>22</v>
      </c>
      <c r="D3" s="578" t="s">
        <v>17</v>
      </c>
      <c r="E3" s="84">
        <v>0</v>
      </c>
      <c r="F3" s="96">
        <f t="shared" ref="F3:F8" si="0">C3*E3</f>
        <v>0</v>
      </c>
      <c r="G3" s="84">
        <v>0</v>
      </c>
      <c r="H3" s="96">
        <f t="shared" ref="H3:H8" si="1">C3*G3</f>
        <v>0</v>
      </c>
      <c r="I3" s="84">
        <v>0</v>
      </c>
      <c r="J3" s="587">
        <v>0</v>
      </c>
      <c r="K3" s="588">
        <v>0</v>
      </c>
      <c r="L3" s="588">
        <v>0</v>
      </c>
      <c r="M3" s="588"/>
      <c r="N3" s="578" t="s">
        <v>18</v>
      </c>
      <c r="O3" s="395" t="s">
        <v>19</v>
      </c>
    </row>
    <row r="4" ht="13.5" customHeight="1" spans="1:15">
      <c r="A4" s="578" t="s">
        <v>198</v>
      </c>
      <c r="B4" s="578">
        <v>1</v>
      </c>
      <c r="C4" s="578">
        <v>22</v>
      </c>
      <c r="D4" s="578" t="s">
        <v>17</v>
      </c>
      <c r="E4" s="84">
        <v>0</v>
      </c>
      <c r="F4" s="96">
        <f t="shared" si="0"/>
        <v>0</v>
      </c>
      <c r="G4" s="84">
        <v>0</v>
      </c>
      <c r="H4" s="96">
        <f t="shared" si="1"/>
        <v>0</v>
      </c>
      <c r="I4" s="84">
        <v>0</v>
      </c>
      <c r="J4" s="587">
        <v>0</v>
      </c>
      <c r="K4" s="588">
        <v>0</v>
      </c>
      <c r="L4" s="588">
        <v>0</v>
      </c>
      <c r="M4" s="588"/>
      <c r="N4" s="578" t="s">
        <v>18</v>
      </c>
      <c r="O4" s="396"/>
    </row>
    <row r="5" s="292" customFormat="1" ht="13.5" customHeight="1" spans="1:15">
      <c r="A5" s="80" t="s">
        <v>199</v>
      </c>
      <c r="B5" s="80">
        <v>1</v>
      </c>
      <c r="C5" s="80">
        <v>22</v>
      </c>
      <c r="D5" s="80" t="s">
        <v>17</v>
      </c>
      <c r="E5" s="84">
        <v>0</v>
      </c>
      <c r="F5" s="96">
        <f t="shared" si="0"/>
        <v>0</v>
      </c>
      <c r="G5" s="84">
        <v>0</v>
      </c>
      <c r="H5" s="96">
        <f t="shared" si="1"/>
        <v>0</v>
      </c>
      <c r="I5" s="84">
        <v>0</v>
      </c>
      <c r="J5" s="587">
        <v>0</v>
      </c>
      <c r="K5" s="588">
        <v>0</v>
      </c>
      <c r="L5" s="588">
        <v>0</v>
      </c>
      <c r="M5" s="588"/>
      <c r="N5" s="578" t="s">
        <v>18</v>
      </c>
      <c r="O5" s="396"/>
    </row>
    <row r="6" ht="13.5" customHeight="1" spans="1:15">
      <c r="A6" s="578" t="s">
        <v>200</v>
      </c>
      <c r="B6" s="578">
        <v>1</v>
      </c>
      <c r="C6" s="578">
        <v>22</v>
      </c>
      <c r="D6" s="578" t="s">
        <v>17</v>
      </c>
      <c r="E6" s="84">
        <v>0</v>
      </c>
      <c r="F6" s="96">
        <f t="shared" si="0"/>
        <v>0</v>
      </c>
      <c r="G6" s="84">
        <v>0</v>
      </c>
      <c r="H6" s="96">
        <f t="shared" si="1"/>
        <v>0</v>
      </c>
      <c r="I6" s="84">
        <v>0</v>
      </c>
      <c r="J6" s="587">
        <v>0</v>
      </c>
      <c r="K6" s="588">
        <v>0</v>
      </c>
      <c r="L6" s="588">
        <v>0</v>
      </c>
      <c r="M6" s="588"/>
      <c r="N6" s="578" t="s">
        <v>18</v>
      </c>
      <c r="O6" s="396"/>
    </row>
    <row r="7" s="59" customFormat="1" ht="25.5" customHeight="1" spans="1:15">
      <c r="A7" s="271" t="s">
        <v>201</v>
      </c>
      <c r="B7" s="271">
        <v>1</v>
      </c>
      <c r="C7" s="271">
        <v>22</v>
      </c>
      <c r="D7" s="271" t="s">
        <v>17</v>
      </c>
      <c r="E7" s="84">
        <v>56</v>
      </c>
      <c r="F7" s="96">
        <v>0</v>
      </c>
      <c r="G7" s="84">
        <v>0</v>
      </c>
      <c r="H7" s="96">
        <f t="shared" si="1"/>
        <v>0</v>
      </c>
      <c r="I7" s="84">
        <v>60</v>
      </c>
      <c r="J7" s="85"/>
      <c r="K7" s="77">
        <f>C7*I7*J7</f>
        <v>0</v>
      </c>
      <c r="L7" s="77">
        <f>F7+H7+K7</f>
        <v>0</v>
      </c>
      <c r="M7" s="77"/>
      <c r="N7" s="578" t="s">
        <v>18</v>
      </c>
      <c r="O7" s="589"/>
    </row>
    <row r="8" s="59" customFormat="1" ht="13.5" customHeight="1" spans="1:15">
      <c r="A8" s="84" t="s">
        <v>202</v>
      </c>
      <c r="B8" s="84">
        <v>1</v>
      </c>
      <c r="C8" s="84">
        <v>22</v>
      </c>
      <c r="D8" s="84" t="s">
        <v>17</v>
      </c>
      <c r="E8" s="84">
        <v>0</v>
      </c>
      <c r="F8" s="96">
        <f t="shared" si="0"/>
        <v>0</v>
      </c>
      <c r="G8" s="84">
        <v>0</v>
      </c>
      <c r="H8" s="96">
        <f t="shared" si="1"/>
        <v>0</v>
      </c>
      <c r="I8" s="84">
        <v>0</v>
      </c>
      <c r="J8" s="85">
        <v>0</v>
      </c>
      <c r="K8" s="77">
        <f>C8*I8*J8</f>
        <v>0</v>
      </c>
      <c r="L8" s="77">
        <f>F8+H8+K8</f>
        <v>0</v>
      </c>
      <c r="M8" s="77"/>
      <c r="N8" s="84" t="s">
        <v>22</v>
      </c>
      <c r="O8" s="401"/>
    </row>
    <row r="9" s="267" customFormat="1" ht="13.5" customHeight="1" spans="1:15">
      <c r="A9" s="272" t="s">
        <v>23</v>
      </c>
      <c r="B9" s="272"/>
      <c r="C9" s="272"/>
      <c r="D9" s="272"/>
      <c r="E9" s="272"/>
      <c r="F9" s="279">
        <f>SUM(F3:F8)</f>
        <v>0</v>
      </c>
      <c r="G9" s="272"/>
      <c r="H9" s="279"/>
      <c r="I9" s="272"/>
      <c r="J9" s="590">
        <v>0</v>
      </c>
      <c r="K9" s="279">
        <f>SUM(K3:K8)</f>
        <v>0</v>
      </c>
      <c r="L9" s="279">
        <f>SUM(L3:L8)</f>
        <v>0</v>
      </c>
      <c r="M9" s="591"/>
      <c r="N9" s="406"/>
      <c r="O9" s="403"/>
    </row>
    <row r="10" s="59" customFormat="1" ht="13.5" customHeight="1" spans="1:15">
      <c r="A10" s="84" t="s">
        <v>203</v>
      </c>
      <c r="B10" s="84">
        <v>1</v>
      </c>
      <c r="C10" s="84">
        <v>40</v>
      </c>
      <c r="D10" s="84" t="s">
        <v>60</v>
      </c>
      <c r="E10" s="84">
        <v>56</v>
      </c>
      <c r="F10" s="96">
        <f t="shared" ref="F10:F15" si="2">C10*E10</f>
        <v>2240</v>
      </c>
      <c r="G10" s="84">
        <v>0</v>
      </c>
      <c r="H10" s="96">
        <f>C10*G10</f>
        <v>0</v>
      </c>
      <c r="I10" s="84">
        <v>60</v>
      </c>
      <c r="J10" s="85">
        <v>12</v>
      </c>
      <c r="K10" s="77">
        <f t="shared" ref="K10:K15" si="3">C10*I10*J10</f>
        <v>28800</v>
      </c>
      <c r="L10" s="77">
        <f>F10+H10+K10</f>
        <v>31040</v>
      </c>
      <c r="M10" s="409"/>
      <c r="N10" s="84" t="s">
        <v>204</v>
      </c>
      <c r="O10" s="401"/>
    </row>
    <row r="11" s="59" customFormat="1" ht="13.5" customHeight="1" spans="1:15">
      <c r="A11" s="84" t="s">
        <v>205</v>
      </c>
      <c r="B11" s="84">
        <v>1</v>
      </c>
      <c r="C11" s="84">
        <v>36</v>
      </c>
      <c r="D11" s="84" t="s">
        <v>17</v>
      </c>
      <c r="E11" s="84">
        <v>56</v>
      </c>
      <c r="F11" s="96">
        <f t="shared" si="2"/>
        <v>2016</v>
      </c>
      <c r="G11" s="84">
        <v>0</v>
      </c>
      <c r="H11" s="96">
        <f>C11*G11</f>
        <v>0</v>
      </c>
      <c r="I11" s="84">
        <v>60</v>
      </c>
      <c r="J11" s="85">
        <v>12</v>
      </c>
      <c r="K11" s="96">
        <f t="shared" si="3"/>
        <v>25920</v>
      </c>
      <c r="L11" s="96">
        <f>K11+H11+F11</f>
        <v>27936</v>
      </c>
      <c r="M11" s="409"/>
      <c r="N11" s="84" t="s">
        <v>204</v>
      </c>
      <c r="O11" s="410"/>
    </row>
    <row r="12" s="59" customFormat="1" ht="13.5" customHeight="1" spans="1:15">
      <c r="A12" s="84" t="s">
        <v>206</v>
      </c>
      <c r="B12" s="84">
        <v>3</v>
      </c>
      <c r="C12" s="84">
        <v>75</v>
      </c>
      <c r="D12" s="579"/>
      <c r="E12" s="84">
        <v>56</v>
      </c>
      <c r="F12" s="96">
        <f t="shared" si="2"/>
        <v>4200</v>
      </c>
      <c r="G12" s="84">
        <v>0</v>
      </c>
      <c r="H12" s="96">
        <f>C12*G12</f>
        <v>0</v>
      </c>
      <c r="I12" s="84">
        <v>60</v>
      </c>
      <c r="J12" s="85">
        <v>12</v>
      </c>
      <c r="K12" s="77">
        <f t="shared" si="3"/>
        <v>54000</v>
      </c>
      <c r="L12" s="77">
        <f>F12+H12+K12</f>
        <v>58200</v>
      </c>
      <c r="M12" s="409"/>
      <c r="N12" s="84" t="s">
        <v>204</v>
      </c>
      <c r="O12" s="401"/>
    </row>
    <row r="13" s="59" customFormat="1" ht="13.5" customHeight="1" spans="1:15">
      <c r="A13" s="84" t="s">
        <v>207</v>
      </c>
      <c r="B13" s="84">
        <v>1</v>
      </c>
      <c r="C13" s="84">
        <v>25</v>
      </c>
      <c r="D13" s="84"/>
      <c r="E13" s="84">
        <v>56</v>
      </c>
      <c r="F13" s="96">
        <f t="shared" si="2"/>
        <v>1400</v>
      </c>
      <c r="G13" s="84">
        <v>0</v>
      </c>
      <c r="H13" s="96">
        <f>C13*G13</f>
        <v>0</v>
      </c>
      <c r="I13" s="84">
        <v>60</v>
      </c>
      <c r="J13" s="85">
        <v>12</v>
      </c>
      <c r="K13" s="77">
        <f t="shared" si="3"/>
        <v>18000</v>
      </c>
      <c r="L13" s="77">
        <f>F13+H13+K13</f>
        <v>19400</v>
      </c>
      <c r="M13" s="409"/>
      <c r="N13" s="84" t="s">
        <v>204</v>
      </c>
      <c r="O13" s="401"/>
    </row>
    <row r="14" s="378" customFormat="1" ht="13.5" customHeight="1" spans="1:15">
      <c r="A14" s="580" t="s">
        <v>208</v>
      </c>
      <c r="B14" s="581">
        <v>1</v>
      </c>
      <c r="C14" s="308">
        <v>33</v>
      </c>
      <c r="D14" s="437" t="s">
        <v>17</v>
      </c>
      <c r="E14" s="86">
        <v>56</v>
      </c>
      <c r="F14" s="438">
        <f t="shared" si="2"/>
        <v>1848</v>
      </c>
      <c r="G14" s="439">
        <v>0</v>
      </c>
      <c r="H14" s="438">
        <v>0</v>
      </c>
      <c r="I14" s="439">
        <v>60</v>
      </c>
      <c r="J14" s="466">
        <v>12</v>
      </c>
      <c r="K14" s="116">
        <f t="shared" si="3"/>
        <v>23760</v>
      </c>
      <c r="L14" s="77">
        <f>K14+H14+F14</f>
        <v>25608</v>
      </c>
      <c r="M14" s="409"/>
      <c r="N14" s="80" t="s">
        <v>204</v>
      </c>
      <c r="O14" s="363"/>
    </row>
    <row r="15" s="293" customFormat="1" ht="24.75" customHeight="1" spans="1:15">
      <c r="A15" s="80" t="s">
        <v>209</v>
      </c>
      <c r="B15" s="80"/>
      <c r="C15" s="80">
        <v>130</v>
      </c>
      <c r="D15" s="80"/>
      <c r="E15" s="80">
        <v>56</v>
      </c>
      <c r="F15" s="438">
        <f t="shared" si="2"/>
        <v>7280</v>
      </c>
      <c r="G15" s="80">
        <v>0</v>
      </c>
      <c r="H15" s="83">
        <v>0</v>
      </c>
      <c r="I15" s="80">
        <v>60</v>
      </c>
      <c r="J15" s="466">
        <v>12</v>
      </c>
      <c r="K15" s="77">
        <f t="shared" si="3"/>
        <v>93600</v>
      </c>
      <c r="L15" s="77">
        <f>F15+H15+K15</f>
        <v>100880</v>
      </c>
      <c r="M15" s="409"/>
      <c r="N15" s="80" t="s">
        <v>204</v>
      </c>
      <c r="O15" s="462"/>
    </row>
    <row r="16" s="267" customFormat="1" ht="14.25" customHeight="1" spans="1:15">
      <c r="A16" s="272" t="s">
        <v>23</v>
      </c>
      <c r="B16" s="272"/>
      <c r="C16" s="272"/>
      <c r="D16" s="272"/>
      <c r="E16" s="272"/>
      <c r="F16" s="279">
        <f>SUM(F10:F15)</f>
        <v>18984</v>
      </c>
      <c r="G16" s="279"/>
      <c r="H16" s="279"/>
      <c r="I16" s="279"/>
      <c r="J16" s="279"/>
      <c r="K16" s="279">
        <f>SUM(K10:K15)</f>
        <v>244080</v>
      </c>
      <c r="L16" s="279">
        <f>SUM(L10:L15)</f>
        <v>263064</v>
      </c>
      <c r="M16" s="411"/>
      <c r="N16" s="420" t="s">
        <v>204</v>
      </c>
      <c r="O16" s="403"/>
    </row>
    <row r="17" s="59" customFormat="1" ht="14.25" customHeight="1" spans="1:15">
      <c r="A17" s="84" t="s">
        <v>210</v>
      </c>
      <c r="B17" s="84">
        <v>2</v>
      </c>
      <c r="C17" s="84">
        <v>44</v>
      </c>
      <c r="D17" s="84" t="s">
        <v>27</v>
      </c>
      <c r="E17" s="84">
        <v>56</v>
      </c>
      <c r="F17" s="96">
        <f>C17*E17</f>
        <v>2464</v>
      </c>
      <c r="G17" s="84">
        <v>0</v>
      </c>
      <c r="H17" s="96">
        <f t="shared" ref="H17:H21" si="4">C17*G17</f>
        <v>0</v>
      </c>
      <c r="I17" s="84">
        <v>60</v>
      </c>
      <c r="J17" s="85">
        <v>12</v>
      </c>
      <c r="K17" s="77">
        <f>C17*I17*J17</f>
        <v>31680</v>
      </c>
      <c r="L17" s="77">
        <f>F17+H17+K17</f>
        <v>34144</v>
      </c>
      <c r="M17" s="77"/>
      <c r="N17" s="84" t="s">
        <v>211</v>
      </c>
      <c r="O17" s="401"/>
    </row>
    <row r="18" s="59" customFormat="1" ht="14.25" customHeight="1" spans="1:15">
      <c r="A18" s="84" t="s">
        <v>212</v>
      </c>
      <c r="B18" s="84">
        <v>2</v>
      </c>
      <c r="C18" s="84">
        <v>44</v>
      </c>
      <c r="D18" s="84" t="s">
        <v>27</v>
      </c>
      <c r="E18" s="84">
        <v>56</v>
      </c>
      <c r="F18" s="96">
        <f>C18*E18</f>
        <v>2464</v>
      </c>
      <c r="G18" s="84">
        <v>0</v>
      </c>
      <c r="H18" s="96">
        <f t="shared" si="4"/>
        <v>0</v>
      </c>
      <c r="I18" s="84">
        <v>60</v>
      </c>
      <c r="J18" s="85">
        <v>12</v>
      </c>
      <c r="K18" s="77">
        <f>C18*I18*J18</f>
        <v>31680</v>
      </c>
      <c r="L18" s="77">
        <f>F18+H18+K18</f>
        <v>34144</v>
      </c>
      <c r="M18" s="77"/>
      <c r="N18" s="84" t="s">
        <v>211</v>
      </c>
      <c r="O18" s="401"/>
    </row>
    <row r="19" s="59" customFormat="1" ht="14.25" customHeight="1" spans="1:15">
      <c r="A19" s="84" t="s">
        <v>213</v>
      </c>
      <c r="B19" s="84">
        <v>1</v>
      </c>
      <c r="C19" s="84">
        <v>22</v>
      </c>
      <c r="D19" s="84" t="s">
        <v>17</v>
      </c>
      <c r="E19" s="84">
        <v>56</v>
      </c>
      <c r="F19" s="96">
        <f>C19*E19</f>
        <v>1232</v>
      </c>
      <c r="G19" s="84">
        <v>0</v>
      </c>
      <c r="H19" s="96">
        <f t="shared" si="4"/>
        <v>0</v>
      </c>
      <c r="I19" s="84">
        <v>60</v>
      </c>
      <c r="J19" s="85">
        <v>12</v>
      </c>
      <c r="K19" s="77">
        <f>C19*I19*J19</f>
        <v>15840</v>
      </c>
      <c r="L19" s="77">
        <f>F19+H19+K19</f>
        <v>17072</v>
      </c>
      <c r="M19" s="77"/>
      <c r="N19" s="84" t="s">
        <v>211</v>
      </c>
      <c r="O19" s="401"/>
    </row>
    <row r="20" s="59" customFormat="1" ht="14.25" customHeight="1" spans="1:15">
      <c r="A20" s="84" t="s">
        <v>214</v>
      </c>
      <c r="B20" s="84">
        <v>3</v>
      </c>
      <c r="C20" s="84">
        <v>66</v>
      </c>
      <c r="D20" s="84" t="s">
        <v>17</v>
      </c>
      <c r="E20" s="84">
        <v>56</v>
      </c>
      <c r="F20" s="96">
        <f>C20*E20</f>
        <v>3696</v>
      </c>
      <c r="G20" s="84">
        <v>0</v>
      </c>
      <c r="H20" s="96">
        <f t="shared" si="4"/>
        <v>0</v>
      </c>
      <c r="I20" s="84">
        <v>60</v>
      </c>
      <c r="J20" s="85">
        <v>12</v>
      </c>
      <c r="K20" s="77">
        <f>C20*I20*J20</f>
        <v>47520</v>
      </c>
      <c r="L20" s="77">
        <f>F20+H20+K20</f>
        <v>51216</v>
      </c>
      <c r="M20" s="77"/>
      <c r="N20" s="84" t="s">
        <v>211</v>
      </c>
      <c r="O20" s="401"/>
    </row>
    <row r="21" s="59" customFormat="1" ht="14.25" customHeight="1" spans="1:15">
      <c r="A21" s="84" t="s">
        <v>215</v>
      </c>
      <c r="B21" s="84">
        <v>1</v>
      </c>
      <c r="C21" s="84">
        <v>22</v>
      </c>
      <c r="D21" s="84" t="s">
        <v>17</v>
      </c>
      <c r="E21" s="84">
        <v>56</v>
      </c>
      <c r="F21" s="96">
        <f>C21*E21</f>
        <v>1232</v>
      </c>
      <c r="G21" s="84">
        <v>0</v>
      </c>
      <c r="H21" s="96">
        <f t="shared" si="4"/>
        <v>0</v>
      </c>
      <c r="I21" s="84">
        <v>60</v>
      </c>
      <c r="J21" s="85">
        <v>12</v>
      </c>
      <c r="K21" s="77">
        <f>C21*I21*J21</f>
        <v>15840</v>
      </c>
      <c r="L21" s="77">
        <f>F21+H21+K21</f>
        <v>17072</v>
      </c>
      <c r="M21" s="77"/>
      <c r="N21" s="84" t="s">
        <v>211</v>
      </c>
      <c r="O21" s="401"/>
    </row>
    <row r="22" s="267" customFormat="1" ht="14.25" customHeight="1" spans="1:15">
      <c r="A22" s="272" t="s">
        <v>23</v>
      </c>
      <c r="B22" s="272"/>
      <c r="C22" s="272"/>
      <c r="D22" s="272"/>
      <c r="E22" s="272"/>
      <c r="F22" s="279">
        <f>SUM(F17:F21)</f>
        <v>11088</v>
      </c>
      <c r="G22" s="272"/>
      <c r="H22" s="279"/>
      <c r="I22" s="272"/>
      <c r="J22" s="389"/>
      <c r="K22" s="278">
        <f>SUM(K17:K21)</f>
        <v>142560</v>
      </c>
      <c r="L22" s="278">
        <f>SUM(L17:L21)</f>
        <v>153648</v>
      </c>
      <c r="M22" s="398"/>
      <c r="N22" s="406" t="s">
        <v>211</v>
      </c>
      <c r="O22" s="403"/>
    </row>
    <row r="23" s="59" customFormat="1" ht="14.25" customHeight="1" spans="1:15">
      <c r="A23" s="84" t="s">
        <v>216</v>
      </c>
      <c r="B23" s="84">
        <v>1</v>
      </c>
      <c r="C23" s="84">
        <v>22</v>
      </c>
      <c r="D23" s="84" t="s">
        <v>17</v>
      </c>
      <c r="E23" s="84">
        <v>56</v>
      </c>
      <c r="F23" s="96">
        <f>C23*E23</f>
        <v>1232</v>
      </c>
      <c r="G23" s="84">
        <v>0</v>
      </c>
      <c r="H23" s="96">
        <f t="shared" ref="H23:H26" si="5">C23*G23</f>
        <v>0</v>
      </c>
      <c r="I23" s="84">
        <v>60</v>
      </c>
      <c r="J23" s="85">
        <v>12</v>
      </c>
      <c r="K23" s="77">
        <f>C23*I23*J23</f>
        <v>15840</v>
      </c>
      <c r="L23" s="77">
        <f>F23+H23+K23</f>
        <v>17072</v>
      </c>
      <c r="M23" s="77"/>
      <c r="N23" s="84" t="s">
        <v>217</v>
      </c>
      <c r="O23" s="401"/>
    </row>
    <row r="24" s="59" customFormat="1" ht="14.25" customHeight="1" spans="1:15">
      <c r="A24" s="84" t="s">
        <v>218</v>
      </c>
      <c r="B24" s="84">
        <v>2</v>
      </c>
      <c r="C24" s="84">
        <v>44</v>
      </c>
      <c r="D24" s="84" t="s">
        <v>17</v>
      </c>
      <c r="E24" s="84">
        <v>56</v>
      </c>
      <c r="F24" s="96">
        <f>C24*E24</f>
        <v>2464</v>
      </c>
      <c r="G24" s="84">
        <v>0</v>
      </c>
      <c r="H24" s="96">
        <f t="shared" si="5"/>
        <v>0</v>
      </c>
      <c r="I24" s="84">
        <v>60</v>
      </c>
      <c r="J24" s="85">
        <v>12</v>
      </c>
      <c r="K24" s="77">
        <f>C24*I24*J24</f>
        <v>31680</v>
      </c>
      <c r="L24" s="77">
        <f>F24+H24+K24</f>
        <v>34144</v>
      </c>
      <c r="M24" s="77"/>
      <c r="N24" s="84" t="s">
        <v>217</v>
      </c>
      <c r="O24" s="401"/>
    </row>
    <row r="25" s="59" customFormat="1" ht="14.25" customHeight="1" spans="1:15">
      <c r="A25" s="84" t="s">
        <v>219</v>
      </c>
      <c r="B25" s="84">
        <v>1</v>
      </c>
      <c r="C25" s="84">
        <v>22</v>
      </c>
      <c r="D25" s="84" t="s">
        <v>17</v>
      </c>
      <c r="E25" s="84">
        <v>56</v>
      </c>
      <c r="F25" s="96">
        <f>C25*E25</f>
        <v>1232</v>
      </c>
      <c r="G25" s="84">
        <v>0</v>
      </c>
      <c r="H25" s="96">
        <f t="shared" si="5"/>
        <v>0</v>
      </c>
      <c r="I25" s="84">
        <v>60</v>
      </c>
      <c r="J25" s="85">
        <v>12</v>
      </c>
      <c r="K25" s="77">
        <f>C25*I25*J25</f>
        <v>15840</v>
      </c>
      <c r="L25" s="77">
        <f>F25+H25+K25</f>
        <v>17072</v>
      </c>
      <c r="M25" s="77"/>
      <c r="N25" s="84" t="s">
        <v>217</v>
      </c>
      <c r="O25" s="401"/>
    </row>
    <row r="26" s="59" customFormat="1" ht="14.25" customHeight="1" spans="1:15">
      <c r="A26" s="84" t="s">
        <v>220</v>
      </c>
      <c r="B26" s="84">
        <v>0.5</v>
      </c>
      <c r="C26" s="84">
        <v>7.5</v>
      </c>
      <c r="D26" s="84" t="s">
        <v>17</v>
      </c>
      <c r="E26" s="84">
        <v>56</v>
      </c>
      <c r="F26" s="96">
        <f>C26*E26</f>
        <v>420</v>
      </c>
      <c r="G26" s="84">
        <v>0</v>
      </c>
      <c r="H26" s="96">
        <f t="shared" si="5"/>
        <v>0</v>
      </c>
      <c r="I26" s="84">
        <v>60</v>
      </c>
      <c r="J26" s="85">
        <v>12</v>
      </c>
      <c r="K26" s="77">
        <f>C26*I26*J26</f>
        <v>5400</v>
      </c>
      <c r="L26" s="77">
        <f>F26+H26+K26</f>
        <v>5820</v>
      </c>
      <c r="M26" s="77"/>
      <c r="N26" s="84" t="s">
        <v>217</v>
      </c>
      <c r="O26" s="401"/>
    </row>
    <row r="27" s="267" customFormat="1" ht="14.25" customHeight="1" spans="1:15">
      <c r="A27" s="272" t="s">
        <v>23</v>
      </c>
      <c r="B27" s="272"/>
      <c r="C27" s="272"/>
      <c r="D27" s="272"/>
      <c r="E27" s="272"/>
      <c r="F27" s="279">
        <f>SUM(F23:F26)</f>
        <v>5348</v>
      </c>
      <c r="G27" s="272"/>
      <c r="H27" s="279"/>
      <c r="I27" s="272"/>
      <c r="J27" s="389"/>
      <c r="K27" s="278">
        <f>SUM(K23:K26)</f>
        <v>68760</v>
      </c>
      <c r="L27" s="278">
        <f>SUM(L23:L26)</f>
        <v>74108</v>
      </c>
      <c r="M27" s="398"/>
      <c r="N27" s="420" t="s">
        <v>217</v>
      </c>
      <c r="O27" s="403"/>
    </row>
    <row r="28" s="59" customFormat="1" ht="15" customHeight="1" spans="1:15">
      <c r="A28" s="84" t="s">
        <v>221</v>
      </c>
      <c r="B28" s="84">
        <v>1</v>
      </c>
      <c r="C28" s="84">
        <v>22</v>
      </c>
      <c r="D28" s="84" t="s">
        <v>17</v>
      </c>
      <c r="E28" s="84">
        <v>56</v>
      </c>
      <c r="F28" s="96">
        <f>C28*E28</f>
        <v>1232</v>
      </c>
      <c r="G28" s="84">
        <v>0</v>
      </c>
      <c r="H28" s="96">
        <f t="shared" ref="H28:H32" si="6">C28*G28</f>
        <v>0</v>
      </c>
      <c r="I28" s="84">
        <v>60</v>
      </c>
      <c r="J28" s="85">
        <v>12</v>
      </c>
      <c r="K28" s="77">
        <f>C28*I28*J28</f>
        <v>15840</v>
      </c>
      <c r="L28" s="77">
        <f>F28+H28+K28</f>
        <v>17072</v>
      </c>
      <c r="M28" s="77"/>
      <c r="N28" s="84" t="s">
        <v>222</v>
      </c>
      <c r="O28" s="401"/>
    </row>
    <row r="29" s="59" customFormat="1" ht="15" customHeight="1" spans="1:15">
      <c r="A29" s="84" t="s">
        <v>223</v>
      </c>
      <c r="B29" s="84">
        <v>1</v>
      </c>
      <c r="C29" s="84">
        <v>22</v>
      </c>
      <c r="D29" s="84" t="s">
        <v>17</v>
      </c>
      <c r="E29" s="84">
        <v>56</v>
      </c>
      <c r="F29" s="96">
        <f>C29*E29</f>
        <v>1232</v>
      </c>
      <c r="G29" s="84">
        <v>0</v>
      </c>
      <c r="H29" s="96">
        <f t="shared" si="6"/>
        <v>0</v>
      </c>
      <c r="I29" s="84">
        <v>60</v>
      </c>
      <c r="J29" s="85">
        <v>12</v>
      </c>
      <c r="K29" s="77">
        <f>C29*I29*J29</f>
        <v>15840</v>
      </c>
      <c r="L29" s="77">
        <f>F29+H29+K29</f>
        <v>17072</v>
      </c>
      <c r="M29" s="77"/>
      <c r="N29" s="84" t="s">
        <v>222</v>
      </c>
      <c r="O29" s="401"/>
    </row>
    <row r="30" s="59" customFormat="1" ht="15" customHeight="1" spans="1:15">
      <c r="A30" s="84" t="s">
        <v>224</v>
      </c>
      <c r="B30" s="84">
        <v>1</v>
      </c>
      <c r="C30" s="84">
        <v>22</v>
      </c>
      <c r="D30" s="84" t="s">
        <v>27</v>
      </c>
      <c r="E30" s="84">
        <v>56</v>
      </c>
      <c r="F30" s="96">
        <f>C30*E30</f>
        <v>1232</v>
      </c>
      <c r="G30" s="84">
        <v>0</v>
      </c>
      <c r="H30" s="96">
        <f t="shared" si="6"/>
        <v>0</v>
      </c>
      <c r="I30" s="84">
        <v>60</v>
      </c>
      <c r="J30" s="85">
        <v>12</v>
      </c>
      <c r="K30" s="77">
        <f>C30*I30*J30</f>
        <v>15840</v>
      </c>
      <c r="L30" s="77">
        <f>F30+H30+K30</f>
        <v>17072</v>
      </c>
      <c r="M30" s="77"/>
      <c r="N30" s="84" t="s">
        <v>222</v>
      </c>
      <c r="O30" s="401"/>
    </row>
    <row r="31" s="59" customFormat="1" ht="15" customHeight="1" spans="1:15">
      <c r="A31" s="84" t="s">
        <v>225</v>
      </c>
      <c r="B31" s="84">
        <v>1</v>
      </c>
      <c r="C31" s="84">
        <v>22</v>
      </c>
      <c r="D31" s="84" t="s">
        <v>27</v>
      </c>
      <c r="E31" s="84">
        <v>56</v>
      </c>
      <c r="F31" s="96">
        <f>C31*E31</f>
        <v>1232</v>
      </c>
      <c r="G31" s="84">
        <v>0</v>
      </c>
      <c r="H31" s="96">
        <f t="shared" si="6"/>
        <v>0</v>
      </c>
      <c r="I31" s="84">
        <v>60</v>
      </c>
      <c r="J31" s="85">
        <v>12</v>
      </c>
      <c r="K31" s="77">
        <f>C31*I31*J31</f>
        <v>15840</v>
      </c>
      <c r="L31" s="77">
        <f>F31+H31+K31</f>
        <v>17072</v>
      </c>
      <c r="M31" s="77"/>
      <c r="N31" s="84" t="s">
        <v>222</v>
      </c>
      <c r="O31" s="401"/>
    </row>
    <row r="32" s="59" customFormat="1" ht="15" customHeight="1" spans="1:15">
      <c r="A32" s="84" t="s">
        <v>226</v>
      </c>
      <c r="B32" s="84">
        <v>1</v>
      </c>
      <c r="C32" s="84">
        <v>22</v>
      </c>
      <c r="D32" s="84" t="s">
        <v>27</v>
      </c>
      <c r="E32" s="84">
        <v>56</v>
      </c>
      <c r="F32" s="96">
        <f>C32*E32</f>
        <v>1232</v>
      </c>
      <c r="G32" s="84">
        <v>0</v>
      </c>
      <c r="H32" s="96">
        <f t="shared" si="6"/>
        <v>0</v>
      </c>
      <c r="I32" s="84">
        <v>60</v>
      </c>
      <c r="J32" s="85">
        <v>12</v>
      </c>
      <c r="K32" s="77">
        <f>C32*I32*J32</f>
        <v>15840</v>
      </c>
      <c r="L32" s="77">
        <f>F32+H32+K32</f>
        <v>17072</v>
      </c>
      <c r="M32" s="77"/>
      <c r="N32" s="84" t="s">
        <v>222</v>
      </c>
      <c r="O32" s="401"/>
    </row>
    <row r="33" s="267" customFormat="1" ht="15" customHeight="1" spans="1:15">
      <c r="A33" s="272" t="s">
        <v>23</v>
      </c>
      <c r="B33" s="272"/>
      <c r="C33" s="272"/>
      <c r="D33" s="272"/>
      <c r="E33" s="272"/>
      <c r="F33" s="279">
        <f>SUM(F28:F32)</f>
        <v>6160</v>
      </c>
      <c r="G33" s="272"/>
      <c r="H33" s="279"/>
      <c r="I33" s="272"/>
      <c r="J33" s="389"/>
      <c r="K33" s="278">
        <f>SUM(K28:K32)</f>
        <v>79200</v>
      </c>
      <c r="L33" s="278">
        <f>SUM(L28:L32)</f>
        <v>85360</v>
      </c>
      <c r="M33" s="398"/>
      <c r="N33" s="406" t="s">
        <v>222</v>
      </c>
      <c r="O33" s="403"/>
    </row>
    <row r="34" s="59" customFormat="1" ht="15" customHeight="1" spans="1:15">
      <c r="A34" s="582" t="s">
        <v>227</v>
      </c>
      <c r="B34" s="84">
        <v>1</v>
      </c>
      <c r="C34" s="84">
        <v>22</v>
      </c>
      <c r="D34" s="84" t="s">
        <v>17</v>
      </c>
      <c r="E34" s="84">
        <v>56</v>
      </c>
      <c r="F34" s="96">
        <f t="shared" ref="F34:F43" si="7">C34*E34</f>
        <v>1232</v>
      </c>
      <c r="G34" s="84">
        <v>0</v>
      </c>
      <c r="H34" s="96">
        <f t="shared" ref="H34:H43" si="8">C34*G34</f>
        <v>0</v>
      </c>
      <c r="I34" s="84">
        <v>60</v>
      </c>
      <c r="J34" s="85">
        <v>12</v>
      </c>
      <c r="K34" s="77">
        <f t="shared" ref="K34:K43" si="9">C34*I34*J34</f>
        <v>15840</v>
      </c>
      <c r="L34" s="77">
        <f t="shared" ref="L34:L43" si="10">F34+H34+K34</f>
        <v>17072</v>
      </c>
      <c r="M34" s="592"/>
      <c r="N34" s="84" t="s">
        <v>228</v>
      </c>
      <c r="O34" s="401"/>
    </row>
    <row r="35" s="59" customFormat="1" ht="15" customHeight="1" spans="1:15">
      <c r="A35" s="582" t="s">
        <v>229</v>
      </c>
      <c r="B35" s="84">
        <v>3</v>
      </c>
      <c r="C35" s="84">
        <v>66</v>
      </c>
      <c r="D35" s="84" t="s">
        <v>27</v>
      </c>
      <c r="E35" s="84">
        <v>56</v>
      </c>
      <c r="F35" s="96">
        <f t="shared" si="7"/>
        <v>3696</v>
      </c>
      <c r="G35" s="84">
        <v>0</v>
      </c>
      <c r="H35" s="96">
        <f t="shared" si="8"/>
        <v>0</v>
      </c>
      <c r="I35" s="84">
        <v>60</v>
      </c>
      <c r="J35" s="85">
        <v>12</v>
      </c>
      <c r="K35" s="77">
        <f t="shared" si="9"/>
        <v>47520</v>
      </c>
      <c r="L35" s="77">
        <f t="shared" si="10"/>
        <v>51216</v>
      </c>
      <c r="M35" s="592"/>
      <c r="N35" s="84" t="s">
        <v>228</v>
      </c>
      <c r="O35" s="401"/>
    </row>
    <row r="36" s="59" customFormat="1" ht="15" customHeight="1" spans="1:15">
      <c r="A36" s="583" t="s">
        <v>230</v>
      </c>
      <c r="B36" s="84">
        <v>0.5</v>
      </c>
      <c r="C36" s="84">
        <v>6.77</v>
      </c>
      <c r="D36" s="271" t="s">
        <v>231</v>
      </c>
      <c r="E36" s="84">
        <v>56</v>
      </c>
      <c r="F36" s="96">
        <f t="shared" si="7"/>
        <v>379.12</v>
      </c>
      <c r="G36" s="84">
        <v>0</v>
      </c>
      <c r="H36" s="96">
        <f t="shared" si="8"/>
        <v>0</v>
      </c>
      <c r="I36" s="84">
        <v>60</v>
      </c>
      <c r="J36" s="85">
        <v>12</v>
      </c>
      <c r="K36" s="77">
        <f t="shared" si="9"/>
        <v>4874.4</v>
      </c>
      <c r="L36" s="77">
        <f t="shared" si="10"/>
        <v>5253.52</v>
      </c>
      <c r="M36" s="592"/>
      <c r="N36" s="84" t="s">
        <v>228</v>
      </c>
      <c r="O36" s="401"/>
    </row>
    <row r="37" s="59" customFormat="1" ht="15" customHeight="1" spans="1:15">
      <c r="A37" s="582" t="s">
        <v>232</v>
      </c>
      <c r="B37" s="84">
        <v>1</v>
      </c>
      <c r="C37" s="84">
        <v>15</v>
      </c>
      <c r="D37" s="84" t="s">
        <v>17</v>
      </c>
      <c r="E37" s="84">
        <v>56</v>
      </c>
      <c r="F37" s="96">
        <f t="shared" si="7"/>
        <v>840</v>
      </c>
      <c r="G37" s="84">
        <v>0</v>
      </c>
      <c r="H37" s="96">
        <f t="shared" si="8"/>
        <v>0</v>
      </c>
      <c r="I37" s="84">
        <v>60</v>
      </c>
      <c r="J37" s="85">
        <v>12</v>
      </c>
      <c r="K37" s="77">
        <f t="shared" si="9"/>
        <v>10800</v>
      </c>
      <c r="L37" s="77">
        <f t="shared" si="10"/>
        <v>11640</v>
      </c>
      <c r="M37" s="592"/>
      <c r="N37" s="84" t="s">
        <v>228</v>
      </c>
      <c r="O37" s="401"/>
    </row>
    <row r="38" s="59" customFormat="1" ht="16.5" customHeight="1" spans="1:15">
      <c r="A38" s="582" t="s">
        <v>233</v>
      </c>
      <c r="B38" s="271">
        <v>3</v>
      </c>
      <c r="C38" s="271">
        <v>70.73</v>
      </c>
      <c r="D38" s="271"/>
      <c r="E38" s="84">
        <v>56</v>
      </c>
      <c r="F38" s="96">
        <f t="shared" si="7"/>
        <v>3960.88</v>
      </c>
      <c r="G38" s="84">
        <v>0</v>
      </c>
      <c r="H38" s="96">
        <f t="shared" si="8"/>
        <v>0</v>
      </c>
      <c r="I38" s="84">
        <v>60</v>
      </c>
      <c r="J38" s="85">
        <v>12</v>
      </c>
      <c r="K38" s="77">
        <f t="shared" si="9"/>
        <v>50925.6</v>
      </c>
      <c r="L38" s="77">
        <f t="shared" si="10"/>
        <v>54886.48</v>
      </c>
      <c r="M38" s="592"/>
      <c r="N38" s="84" t="s">
        <v>228</v>
      </c>
      <c r="O38" s="401"/>
    </row>
    <row r="39" s="59" customFormat="1" ht="16.5" customHeight="1" spans="1:15">
      <c r="A39" s="84" t="s">
        <v>234</v>
      </c>
      <c r="B39" s="84">
        <v>1</v>
      </c>
      <c r="C39" s="84">
        <v>66</v>
      </c>
      <c r="D39" s="84" t="s">
        <v>17</v>
      </c>
      <c r="E39" s="84">
        <f>56*0.6</f>
        <v>33.6</v>
      </c>
      <c r="F39" s="96">
        <f t="shared" si="7"/>
        <v>2217.6</v>
      </c>
      <c r="G39" s="84">
        <v>0</v>
      </c>
      <c r="H39" s="96">
        <f t="shared" si="8"/>
        <v>0</v>
      </c>
      <c r="I39" s="84">
        <v>60</v>
      </c>
      <c r="J39" s="85">
        <v>12</v>
      </c>
      <c r="K39" s="96">
        <f t="shared" si="9"/>
        <v>47520</v>
      </c>
      <c r="L39" s="96">
        <f>K39+H39+F39</f>
        <v>49737.6</v>
      </c>
      <c r="M39" s="592"/>
      <c r="N39" s="84" t="s">
        <v>228</v>
      </c>
      <c r="O39" s="401"/>
    </row>
    <row r="40" s="267" customFormat="1" ht="16.5" customHeight="1" spans="1:15">
      <c r="A40" s="584" t="s">
        <v>23</v>
      </c>
      <c r="B40" s="97"/>
      <c r="C40" s="97"/>
      <c r="D40" s="97"/>
      <c r="E40" s="272"/>
      <c r="F40" s="279">
        <f>SUM(F34:F39)</f>
        <v>12325.6</v>
      </c>
      <c r="G40" s="272"/>
      <c r="H40" s="279"/>
      <c r="I40" s="272"/>
      <c r="J40" s="389"/>
      <c r="K40" s="278">
        <f>SUM(K34:K39)</f>
        <v>177480</v>
      </c>
      <c r="L40" s="278">
        <f>SUM(L34:L39)</f>
        <v>189805.6</v>
      </c>
      <c r="M40" s="593"/>
      <c r="N40" s="406" t="s">
        <v>228</v>
      </c>
      <c r="O40" s="461"/>
    </row>
    <row r="41" s="59" customFormat="1" ht="16.5" customHeight="1" spans="1:15">
      <c r="A41" s="582" t="s">
        <v>233</v>
      </c>
      <c r="B41" s="271">
        <v>0.5</v>
      </c>
      <c r="C41" s="271">
        <v>16.77</v>
      </c>
      <c r="D41" s="271"/>
      <c r="E41" s="84">
        <v>56</v>
      </c>
      <c r="F41" s="96">
        <f t="shared" si="7"/>
        <v>939.12</v>
      </c>
      <c r="G41" s="84">
        <v>0</v>
      </c>
      <c r="H41" s="96">
        <f t="shared" si="8"/>
        <v>0</v>
      </c>
      <c r="I41" s="84">
        <v>60</v>
      </c>
      <c r="J41" s="85">
        <v>12</v>
      </c>
      <c r="K41" s="77">
        <f t="shared" si="9"/>
        <v>12074.4</v>
      </c>
      <c r="L41" s="77">
        <f t="shared" si="10"/>
        <v>13013.52</v>
      </c>
      <c r="M41" s="592"/>
      <c r="N41" s="84" t="s">
        <v>228</v>
      </c>
      <c r="O41" s="401"/>
    </row>
    <row r="42" s="267" customFormat="1" ht="16.5" customHeight="1" spans="1:15">
      <c r="A42" s="585" t="s">
        <v>23</v>
      </c>
      <c r="B42" s="97"/>
      <c r="C42" s="97"/>
      <c r="D42" s="97"/>
      <c r="E42" s="272"/>
      <c r="F42" s="279">
        <f>SUM(F41)</f>
        <v>939.12</v>
      </c>
      <c r="G42" s="272"/>
      <c r="H42" s="279"/>
      <c r="I42" s="272"/>
      <c r="J42" s="389"/>
      <c r="K42" s="278">
        <f>SUM(K41)</f>
        <v>12074.4</v>
      </c>
      <c r="L42" s="278">
        <f>SUM(L41)</f>
        <v>13013.52</v>
      </c>
      <c r="M42" s="592"/>
      <c r="N42" s="80" t="s">
        <v>228</v>
      </c>
      <c r="O42" s="461"/>
    </row>
    <row r="43" s="59" customFormat="1" ht="16.5" customHeight="1" spans="1:15">
      <c r="A43" s="583" t="s">
        <v>230</v>
      </c>
      <c r="B43" s="84">
        <v>0.5</v>
      </c>
      <c r="C43" s="84">
        <v>8.23</v>
      </c>
      <c r="D43" s="271" t="s">
        <v>231</v>
      </c>
      <c r="E43" s="84">
        <v>56</v>
      </c>
      <c r="F43" s="96">
        <f t="shared" si="7"/>
        <v>460.88</v>
      </c>
      <c r="G43" s="84">
        <v>0</v>
      </c>
      <c r="H43" s="96">
        <f t="shared" si="8"/>
        <v>0</v>
      </c>
      <c r="I43" s="84">
        <v>60</v>
      </c>
      <c r="J43" s="85">
        <v>12</v>
      </c>
      <c r="K43" s="77">
        <f t="shared" si="9"/>
        <v>5925.6</v>
      </c>
      <c r="L43" s="77">
        <f t="shared" si="10"/>
        <v>6386.48</v>
      </c>
      <c r="M43" s="592"/>
      <c r="N43" s="84" t="s">
        <v>228</v>
      </c>
      <c r="O43" s="401"/>
    </row>
    <row r="44" s="59" customFormat="1" ht="14.25" customHeight="1" spans="1:15">
      <c r="A44" s="272" t="s">
        <v>23</v>
      </c>
      <c r="B44" s="312"/>
      <c r="C44" s="312"/>
      <c r="D44" s="312"/>
      <c r="E44" s="312"/>
      <c r="F44" s="279">
        <f>SUM(F43)</f>
        <v>460.88</v>
      </c>
      <c r="G44" s="272"/>
      <c r="H44" s="279"/>
      <c r="I44" s="272"/>
      <c r="J44" s="272"/>
      <c r="K44" s="279">
        <f>SUM(K43)</f>
        <v>5925.6</v>
      </c>
      <c r="L44" s="279">
        <f>SUM(L43)</f>
        <v>6386.48</v>
      </c>
      <c r="M44" s="593"/>
      <c r="N44" s="420" t="s">
        <v>228</v>
      </c>
      <c r="O44" s="401"/>
    </row>
    <row r="45" s="59" customFormat="1" ht="14.25" customHeight="1" spans="1:15">
      <c r="A45" s="84" t="s">
        <v>235</v>
      </c>
      <c r="B45" s="84">
        <v>2</v>
      </c>
      <c r="C45" s="84">
        <v>50</v>
      </c>
      <c r="D45" s="571"/>
      <c r="E45" s="84">
        <v>56</v>
      </c>
      <c r="F45" s="96">
        <f>C45*E45</f>
        <v>2800</v>
      </c>
      <c r="G45" s="84">
        <v>0</v>
      </c>
      <c r="H45" s="96">
        <f>C45*G45</f>
        <v>0</v>
      </c>
      <c r="I45" s="84">
        <v>60</v>
      </c>
      <c r="J45" s="85">
        <v>12</v>
      </c>
      <c r="K45" s="77">
        <f>C45*I45*J45</f>
        <v>36000</v>
      </c>
      <c r="L45" s="77">
        <f>F45+H45+K45</f>
        <v>38800</v>
      </c>
      <c r="M45" s="592"/>
      <c r="N45" s="84" t="s">
        <v>236</v>
      </c>
      <c r="O45" s="401"/>
    </row>
    <row r="46" s="59" customFormat="1" ht="14.25" customHeight="1" spans="1:15">
      <c r="A46" s="586" t="s">
        <v>237</v>
      </c>
      <c r="B46" s="84">
        <v>1</v>
      </c>
      <c r="C46" s="84">
        <v>25</v>
      </c>
      <c r="D46" s="571"/>
      <c r="E46" s="84">
        <v>56</v>
      </c>
      <c r="F46" s="96">
        <f>C46*E46</f>
        <v>1400</v>
      </c>
      <c r="G46" s="84">
        <v>0</v>
      </c>
      <c r="H46" s="96">
        <v>0</v>
      </c>
      <c r="I46" s="84">
        <v>60</v>
      </c>
      <c r="J46" s="85">
        <v>12</v>
      </c>
      <c r="K46" s="77">
        <f>C46*I46*J46</f>
        <v>18000</v>
      </c>
      <c r="L46" s="77">
        <f>F46+H46+K46</f>
        <v>19400</v>
      </c>
      <c r="M46" s="592"/>
      <c r="N46" s="84" t="s">
        <v>236</v>
      </c>
      <c r="O46" s="401"/>
    </row>
    <row r="47" s="267" customFormat="1" ht="14.25" customHeight="1" spans="1:15">
      <c r="A47" s="272" t="s">
        <v>23</v>
      </c>
      <c r="B47" s="272"/>
      <c r="C47" s="272"/>
      <c r="D47" s="272"/>
      <c r="E47" s="272"/>
      <c r="F47" s="279">
        <f>SUM(F45:F46)</f>
        <v>4200</v>
      </c>
      <c r="G47" s="272"/>
      <c r="H47" s="279"/>
      <c r="I47" s="272"/>
      <c r="J47" s="272"/>
      <c r="K47" s="279">
        <f>SUM(K45:K46)</f>
        <v>54000</v>
      </c>
      <c r="L47" s="279">
        <f>SUM(L45:L46)</f>
        <v>58200</v>
      </c>
      <c r="M47" s="593"/>
      <c r="N47" s="420" t="s">
        <v>236</v>
      </c>
      <c r="O47" s="403"/>
    </row>
    <row r="48" s="59" customFormat="1" ht="14.25" customHeight="1" spans="1:15">
      <c r="A48" s="84" t="s">
        <v>238</v>
      </c>
      <c r="B48" s="84">
        <v>1</v>
      </c>
      <c r="C48" s="84">
        <v>22</v>
      </c>
      <c r="D48" s="84" t="s">
        <v>17</v>
      </c>
      <c r="E48" s="84">
        <v>56</v>
      </c>
      <c r="F48" s="96">
        <f t="shared" ref="F48:F54" si="11">C48*E48</f>
        <v>1232</v>
      </c>
      <c r="G48" s="84">
        <v>0</v>
      </c>
      <c r="H48" s="96">
        <f t="shared" ref="H48:H53" si="12">C48*G48</f>
        <v>0</v>
      </c>
      <c r="I48" s="84">
        <v>60</v>
      </c>
      <c r="J48" s="85">
        <v>12</v>
      </c>
      <c r="K48" s="77">
        <f t="shared" ref="K48:K54" si="13">C48*I48*J48</f>
        <v>15840</v>
      </c>
      <c r="L48" s="77">
        <f t="shared" ref="L48:L54" si="14">F48+H48+K48</f>
        <v>17072</v>
      </c>
      <c r="M48" s="77"/>
      <c r="N48" s="84" t="s">
        <v>239</v>
      </c>
      <c r="O48" s="401"/>
    </row>
    <row r="49" s="59" customFormat="1" ht="14.25" customHeight="1" spans="1:15">
      <c r="A49" s="84" t="s">
        <v>240</v>
      </c>
      <c r="B49" s="84">
        <v>1</v>
      </c>
      <c r="C49" s="84">
        <v>22</v>
      </c>
      <c r="D49" s="84" t="s">
        <v>17</v>
      </c>
      <c r="E49" s="84">
        <v>56</v>
      </c>
      <c r="F49" s="96">
        <f t="shared" si="11"/>
        <v>1232</v>
      </c>
      <c r="G49" s="84">
        <v>0</v>
      </c>
      <c r="H49" s="96">
        <f t="shared" si="12"/>
        <v>0</v>
      </c>
      <c r="I49" s="84">
        <v>60</v>
      </c>
      <c r="J49" s="85">
        <v>12</v>
      </c>
      <c r="K49" s="77">
        <f t="shared" si="13"/>
        <v>15840</v>
      </c>
      <c r="L49" s="77">
        <f t="shared" si="14"/>
        <v>17072</v>
      </c>
      <c r="M49" s="77"/>
      <c r="N49" s="84" t="s">
        <v>239</v>
      </c>
      <c r="O49" s="401"/>
    </row>
    <row r="50" s="59" customFormat="1" ht="23.25" customHeight="1" spans="1:15">
      <c r="A50" s="269" t="s">
        <v>241</v>
      </c>
      <c r="B50" s="84">
        <v>2</v>
      </c>
      <c r="C50" s="84">
        <v>44</v>
      </c>
      <c r="D50" s="84" t="s">
        <v>31</v>
      </c>
      <c r="E50" s="84">
        <v>56</v>
      </c>
      <c r="F50" s="96">
        <f t="shared" si="11"/>
        <v>2464</v>
      </c>
      <c r="G50" s="84">
        <v>0</v>
      </c>
      <c r="H50" s="96">
        <f t="shared" si="12"/>
        <v>0</v>
      </c>
      <c r="I50" s="84">
        <v>60</v>
      </c>
      <c r="J50" s="85">
        <v>12</v>
      </c>
      <c r="K50" s="77">
        <f t="shared" si="13"/>
        <v>31680</v>
      </c>
      <c r="L50" s="77">
        <f t="shared" si="14"/>
        <v>34144</v>
      </c>
      <c r="M50" s="77"/>
      <c r="N50" s="84" t="s">
        <v>239</v>
      </c>
      <c r="O50" s="401"/>
    </row>
    <row r="51" s="59" customFormat="1" ht="15" customHeight="1" spans="1:15">
      <c r="A51" s="84" t="s">
        <v>242</v>
      </c>
      <c r="B51" s="84">
        <v>3</v>
      </c>
      <c r="C51" s="84">
        <v>75</v>
      </c>
      <c r="D51" s="84"/>
      <c r="E51" s="84">
        <v>56</v>
      </c>
      <c r="F51" s="96">
        <f t="shared" si="11"/>
        <v>4200</v>
      </c>
      <c r="G51" s="84">
        <v>0</v>
      </c>
      <c r="H51" s="96">
        <f t="shared" si="12"/>
        <v>0</v>
      </c>
      <c r="I51" s="84">
        <v>60</v>
      </c>
      <c r="J51" s="85">
        <v>12</v>
      </c>
      <c r="K51" s="77">
        <f t="shared" si="13"/>
        <v>54000</v>
      </c>
      <c r="L51" s="77">
        <f t="shared" si="14"/>
        <v>58200</v>
      </c>
      <c r="M51" s="77"/>
      <c r="N51" s="84" t="s">
        <v>239</v>
      </c>
      <c r="O51" s="401"/>
    </row>
    <row r="52" s="59" customFormat="1" ht="15" customHeight="1" spans="1:15">
      <c r="A52" s="84" t="s">
        <v>243</v>
      </c>
      <c r="B52" s="84">
        <v>1</v>
      </c>
      <c r="C52" s="84">
        <v>25</v>
      </c>
      <c r="D52" s="84"/>
      <c r="E52" s="84">
        <v>56</v>
      </c>
      <c r="F52" s="96">
        <f t="shared" si="11"/>
        <v>1400</v>
      </c>
      <c r="G52" s="84">
        <v>0</v>
      </c>
      <c r="H52" s="96">
        <f t="shared" si="12"/>
        <v>0</v>
      </c>
      <c r="I52" s="84">
        <v>60</v>
      </c>
      <c r="J52" s="85">
        <v>12</v>
      </c>
      <c r="K52" s="77">
        <f t="shared" si="13"/>
        <v>18000</v>
      </c>
      <c r="L52" s="77">
        <f t="shared" si="14"/>
        <v>19400</v>
      </c>
      <c r="M52" s="77"/>
      <c r="N52" s="84" t="s">
        <v>239</v>
      </c>
      <c r="O52" s="401"/>
    </row>
    <row r="53" s="59" customFormat="1" ht="15" customHeight="1" spans="1:15">
      <c r="A53" s="84" t="s">
        <v>244</v>
      </c>
      <c r="B53" s="84">
        <v>1</v>
      </c>
      <c r="C53" s="84">
        <v>25</v>
      </c>
      <c r="D53" s="84"/>
      <c r="E53" s="84">
        <v>56</v>
      </c>
      <c r="F53" s="96">
        <f t="shared" si="11"/>
        <v>1400</v>
      </c>
      <c r="G53" s="84">
        <v>0</v>
      </c>
      <c r="H53" s="96">
        <f t="shared" si="12"/>
        <v>0</v>
      </c>
      <c r="I53" s="84">
        <v>60</v>
      </c>
      <c r="J53" s="85">
        <v>12</v>
      </c>
      <c r="K53" s="77">
        <f t="shared" si="13"/>
        <v>18000</v>
      </c>
      <c r="L53" s="77">
        <f t="shared" si="14"/>
        <v>19400</v>
      </c>
      <c r="M53" s="77"/>
      <c r="N53" s="84" t="s">
        <v>239</v>
      </c>
      <c r="O53" s="401"/>
    </row>
    <row r="54" s="59" customFormat="1" ht="15" customHeight="1" spans="1:15">
      <c r="A54" s="84" t="s">
        <v>207</v>
      </c>
      <c r="B54" s="84">
        <v>1</v>
      </c>
      <c r="C54" s="84">
        <v>25</v>
      </c>
      <c r="D54" s="84"/>
      <c r="E54" s="84">
        <v>56</v>
      </c>
      <c r="F54" s="96">
        <f t="shared" si="11"/>
        <v>1400</v>
      </c>
      <c r="G54" s="84">
        <v>0</v>
      </c>
      <c r="H54" s="96">
        <f t="shared" ref="H54" si="15">C54*G54</f>
        <v>0</v>
      </c>
      <c r="I54" s="84">
        <v>60</v>
      </c>
      <c r="J54" s="85">
        <v>12</v>
      </c>
      <c r="K54" s="77">
        <f t="shared" si="13"/>
        <v>18000</v>
      </c>
      <c r="L54" s="77">
        <f t="shared" si="14"/>
        <v>19400</v>
      </c>
      <c r="M54" s="77"/>
      <c r="N54" s="84" t="s">
        <v>239</v>
      </c>
      <c r="O54" s="401"/>
    </row>
    <row r="55" s="267" customFormat="1" ht="15" customHeight="1" spans="1:15">
      <c r="A55" s="272" t="s">
        <v>23</v>
      </c>
      <c r="B55" s="272"/>
      <c r="C55" s="272"/>
      <c r="D55" s="272"/>
      <c r="E55" s="272"/>
      <c r="F55" s="279">
        <f>SUM(F48:F54)</f>
        <v>13328</v>
      </c>
      <c r="G55" s="279"/>
      <c r="H55" s="279"/>
      <c r="I55" s="279"/>
      <c r="J55" s="279"/>
      <c r="K55" s="279">
        <f>SUM(K48:K54)</f>
        <v>171360</v>
      </c>
      <c r="L55" s="279">
        <f>SUM(L48:L54)</f>
        <v>184688</v>
      </c>
      <c r="M55" s="398"/>
      <c r="N55" s="406" t="s">
        <v>239</v>
      </c>
      <c r="O55" s="403"/>
    </row>
    <row r="56" s="377" customFormat="1" ht="15" customHeight="1" spans="1:15">
      <c r="A56" s="448" t="s">
        <v>245</v>
      </c>
      <c r="B56" s="79">
        <v>1</v>
      </c>
      <c r="C56" s="79">
        <v>25</v>
      </c>
      <c r="D56" s="431" t="s">
        <v>17</v>
      </c>
      <c r="E56" s="79" t="s">
        <v>246</v>
      </c>
      <c r="F56" s="77">
        <f t="shared" ref="F56:F64" si="16">C56*E56</f>
        <v>1400</v>
      </c>
      <c r="G56" s="84">
        <v>0</v>
      </c>
      <c r="H56" s="96">
        <f>C56*G56</f>
        <v>0</v>
      </c>
      <c r="I56" s="79" t="s">
        <v>247</v>
      </c>
      <c r="J56" s="79" t="s">
        <v>248</v>
      </c>
      <c r="K56" s="116">
        <f t="shared" ref="K56:K64" si="17">C56*I56*J56</f>
        <v>18000</v>
      </c>
      <c r="L56" s="116">
        <f>K56+H56+F56</f>
        <v>19400</v>
      </c>
      <c r="M56" s="77"/>
      <c r="N56" s="80" t="s">
        <v>249</v>
      </c>
      <c r="O56" s="594"/>
    </row>
    <row r="57" s="59" customFormat="1" ht="15" customHeight="1" spans="1:15">
      <c r="A57" s="84" t="s">
        <v>250</v>
      </c>
      <c r="B57" s="84">
        <v>1</v>
      </c>
      <c r="C57" s="84">
        <v>22</v>
      </c>
      <c r="D57" s="84" t="s">
        <v>31</v>
      </c>
      <c r="E57" s="84">
        <v>56</v>
      </c>
      <c r="F57" s="96">
        <f t="shared" si="16"/>
        <v>1232</v>
      </c>
      <c r="G57" s="84">
        <v>0</v>
      </c>
      <c r="H57" s="96">
        <f>C57*G57</f>
        <v>0</v>
      </c>
      <c r="I57" s="84">
        <v>60</v>
      </c>
      <c r="J57" s="85">
        <v>12</v>
      </c>
      <c r="K57" s="77">
        <f t="shared" si="17"/>
        <v>15840</v>
      </c>
      <c r="L57" s="77">
        <f>K57+F57+H57</f>
        <v>17072</v>
      </c>
      <c r="M57" s="77"/>
      <c r="N57" s="84" t="s">
        <v>249</v>
      </c>
      <c r="O57" s="401"/>
    </row>
    <row r="58" s="59" customFormat="1" ht="15" customHeight="1" spans="1:15">
      <c r="A58" s="84" t="s">
        <v>251</v>
      </c>
      <c r="B58" s="84">
        <v>1</v>
      </c>
      <c r="C58" s="84">
        <v>22</v>
      </c>
      <c r="D58" s="84" t="s">
        <v>27</v>
      </c>
      <c r="E58" s="84">
        <v>56</v>
      </c>
      <c r="F58" s="96">
        <f t="shared" si="16"/>
        <v>1232</v>
      </c>
      <c r="G58" s="84">
        <v>0</v>
      </c>
      <c r="H58" s="96">
        <f>C58*G58</f>
        <v>0</v>
      </c>
      <c r="I58" s="84">
        <v>60</v>
      </c>
      <c r="J58" s="85">
        <v>12</v>
      </c>
      <c r="K58" s="77">
        <f t="shared" si="17"/>
        <v>15840</v>
      </c>
      <c r="L58" s="77">
        <f>K58+F58+H58</f>
        <v>17072</v>
      </c>
      <c r="M58" s="77"/>
      <c r="N58" s="84" t="s">
        <v>249</v>
      </c>
      <c r="O58" s="401"/>
    </row>
    <row r="59" s="377" customFormat="1" ht="15" customHeight="1" spans="1:15">
      <c r="A59" s="448" t="s">
        <v>252</v>
      </c>
      <c r="B59" s="84">
        <v>1</v>
      </c>
      <c r="C59" s="79">
        <v>25</v>
      </c>
      <c r="D59" s="84" t="s">
        <v>27</v>
      </c>
      <c r="E59" s="84">
        <v>56</v>
      </c>
      <c r="F59" s="77">
        <f t="shared" si="16"/>
        <v>1400</v>
      </c>
      <c r="G59" s="84">
        <v>0</v>
      </c>
      <c r="H59" s="96">
        <f>C59*G59</f>
        <v>0</v>
      </c>
      <c r="I59" s="84">
        <v>60</v>
      </c>
      <c r="J59" s="85">
        <v>12</v>
      </c>
      <c r="K59" s="77">
        <f t="shared" si="17"/>
        <v>18000</v>
      </c>
      <c r="L59" s="77">
        <f>F59+H59+K59</f>
        <v>19400</v>
      </c>
      <c r="M59" s="77"/>
      <c r="N59" s="84" t="s">
        <v>249</v>
      </c>
      <c r="O59" s="469"/>
    </row>
    <row r="60" s="377" customFormat="1" ht="15" customHeight="1" spans="1:15">
      <c r="A60" s="448" t="s">
        <v>253</v>
      </c>
      <c r="B60" s="84">
        <v>1</v>
      </c>
      <c r="C60" s="79">
        <v>25</v>
      </c>
      <c r="D60" s="84" t="s">
        <v>27</v>
      </c>
      <c r="E60" s="84">
        <v>56</v>
      </c>
      <c r="F60" s="77">
        <f t="shared" si="16"/>
        <v>1400</v>
      </c>
      <c r="G60" s="84">
        <v>0</v>
      </c>
      <c r="H60" s="96">
        <f>C60*G60</f>
        <v>0</v>
      </c>
      <c r="I60" s="84">
        <v>60</v>
      </c>
      <c r="J60" s="85">
        <v>12</v>
      </c>
      <c r="K60" s="77">
        <f t="shared" si="17"/>
        <v>18000</v>
      </c>
      <c r="L60" s="77">
        <f>F60+H60+K60</f>
        <v>19400</v>
      </c>
      <c r="M60" s="77"/>
      <c r="N60" s="84" t="s">
        <v>249</v>
      </c>
      <c r="O60" s="469"/>
    </row>
    <row r="61" s="59" customFormat="1" ht="15" customHeight="1" spans="1:15">
      <c r="A61" s="271" t="s">
        <v>254</v>
      </c>
      <c r="B61" s="271">
        <v>2</v>
      </c>
      <c r="C61" s="271">
        <v>44</v>
      </c>
      <c r="D61" s="271" t="s">
        <v>27</v>
      </c>
      <c r="E61" s="84">
        <v>56</v>
      </c>
      <c r="F61" s="96">
        <f t="shared" si="16"/>
        <v>2464</v>
      </c>
      <c r="G61" s="84">
        <v>0</v>
      </c>
      <c r="H61" s="96">
        <f t="shared" ref="H61:H64" si="18">C61*G61</f>
        <v>0</v>
      </c>
      <c r="I61" s="84">
        <v>60</v>
      </c>
      <c r="J61" s="85">
        <v>12</v>
      </c>
      <c r="K61" s="77">
        <f t="shared" si="17"/>
        <v>31680</v>
      </c>
      <c r="L61" s="77">
        <f>K61+F61+H61</f>
        <v>34144</v>
      </c>
      <c r="M61" s="77"/>
      <c r="N61" s="271" t="s">
        <v>255</v>
      </c>
      <c r="O61" s="401"/>
    </row>
    <row r="62" s="59" customFormat="1" ht="15" customHeight="1" spans="1:15">
      <c r="A62" s="271" t="s">
        <v>256</v>
      </c>
      <c r="B62" s="271">
        <v>1</v>
      </c>
      <c r="C62" s="271">
        <v>22</v>
      </c>
      <c r="D62" s="271" t="s">
        <v>27</v>
      </c>
      <c r="E62" s="84">
        <v>56</v>
      </c>
      <c r="F62" s="96">
        <f t="shared" si="16"/>
        <v>1232</v>
      </c>
      <c r="G62" s="84">
        <v>0</v>
      </c>
      <c r="H62" s="96">
        <f t="shared" si="18"/>
        <v>0</v>
      </c>
      <c r="I62" s="84">
        <v>60</v>
      </c>
      <c r="J62" s="85">
        <v>12</v>
      </c>
      <c r="K62" s="77">
        <f t="shared" si="17"/>
        <v>15840</v>
      </c>
      <c r="L62" s="77">
        <f>K62+F62+H62</f>
        <v>17072</v>
      </c>
      <c r="M62" s="77"/>
      <c r="N62" s="271" t="s">
        <v>255</v>
      </c>
      <c r="O62" s="401"/>
    </row>
    <row r="63" s="59" customFormat="1" ht="15" customHeight="1" spans="1:15">
      <c r="A63" s="84" t="s">
        <v>257</v>
      </c>
      <c r="B63" s="84">
        <v>2</v>
      </c>
      <c r="C63" s="84">
        <v>44</v>
      </c>
      <c r="D63" s="271" t="s">
        <v>27</v>
      </c>
      <c r="E63" s="84">
        <v>56</v>
      </c>
      <c r="F63" s="96">
        <f t="shared" si="16"/>
        <v>2464</v>
      </c>
      <c r="G63" s="84">
        <v>0</v>
      </c>
      <c r="H63" s="96">
        <f t="shared" si="18"/>
        <v>0</v>
      </c>
      <c r="I63" s="84">
        <v>60</v>
      </c>
      <c r="J63" s="85">
        <v>12</v>
      </c>
      <c r="K63" s="77">
        <f t="shared" si="17"/>
        <v>31680</v>
      </c>
      <c r="L63" s="77">
        <f>K63+F63+H63</f>
        <v>34144</v>
      </c>
      <c r="M63" s="77"/>
      <c r="N63" s="84" t="s">
        <v>255</v>
      </c>
      <c r="O63" s="400"/>
    </row>
    <row r="64" s="377" customFormat="1" ht="15" customHeight="1" spans="1:15">
      <c r="A64" s="448" t="s">
        <v>258</v>
      </c>
      <c r="B64" s="79">
        <v>1</v>
      </c>
      <c r="C64" s="79">
        <v>25</v>
      </c>
      <c r="D64" s="431" t="s">
        <v>17</v>
      </c>
      <c r="E64" s="79" t="s">
        <v>246</v>
      </c>
      <c r="F64" s="77">
        <f t="shared" si="16"/>
        <v>1400</v>
      </c>
      <c r="G64" s="84">
        <v>0</v>
      </c>
      <c r="H64" s="96">
        <f t="shared" si="18"/>
        <v>0</v>
      </c>
      <c r="I64" s="79" t="s">
        <v>247</v>
      </c>
      <c r="J64" s="79" t="s">
        <v>248</v>
      </c>
      <c r="K64" s="77">
        <f t="shared" si="17"/>
        <v>18000</v>
      </c>
      <c r="L64" s="77">
        <f>K64+H64+F64</f>
        <v>19400</v>
      </c>
      <c r="M64" s="77"/>
      <c r="N64" s="448" t="s">
        <v>255</v>
      </c>
      <c r="O64" s="469"/>
    </row>
    <row r="65" s="377" customFormat="1" ht="15.75" customHeight="1" spans="1:15">
      <c r="A65" s="272" t="s">
        <v>23</v>
      </c>
      <c r="B65" s="312"/>
      <c r="C65" s="595"/>
      <c r="D65" s="596"/>
      <c r="E65" s="312"/>
      <c r="F65" s="278">
        <f>SUM(F56:F64)</f>
        <v>14224</v>
      </c>
      <c r="G65" s="272"/>
      <c r="H65" s="279"/>
      <c r="I65" s="272"/>
      <c r="J65" s="389"/>
      <c r="K65" s="278">
        <f>SUM(K56:K64)</f>
        <v>182880</v>
      </c>
      <c r="L65" s="278">
        <f>SUM(L56:L64)</f>
        <v>197104</v>
      </c>
      <c r="M65" s="398"/>
      <c r="N65" s="454" t="s">
        <v>255</v>
      </c>
      <c r="O65" s="594"/>
    </row>
    <row r="66" s="59" customFormat="1" ht="15.75" customHeight="1" spans="1:15">
      <c r="A66" s="84" t="s">
        <v>259</v>
      </c>
      <c r="B66" s="84">
        <v>1</v>
      </c>
      <c r="C66" s="84">
        <v>22</v>
      </c>
      <c r="D66" s="84" t="s">
        <v>17</v>
      </c>
      <c r="E66" s="84">
        <v>56</v>
      </c>
      <c r="F66" s="96">
        <f>C66*E66</f>
        <v>1232</v>
      </c>
      <c r="G66" s="84">
        <v>0</v>
      </c>
      <c r="H66" s="96">
        <f t="shared" ref="H66:H69" si="19">C66*G66</f>
        <v>0</v>
      </c>
      <c r="I66" s="84">
        <v>60</v>
      </c>
      <c r="J66" s="85">
        <v>12</v>
      </c>
      <c r="K66" s="77">
        <f>C66*I66*J66</f>
        <v>15840</v>
      </c>
      <c r="L66" s="77">
        <f>F66+H66+K66</f>
        <v>17072</v>
      </c>
      <c r="M66" s="600"/>
      <c r="N66" s="84" t="s">
        <v>260</v>
      </c>
      <c r="O66" s="401"/>
    </row>
    <row r="67" s="59" customFormat="1" ht="15.75" customHeight="1" spans="1:15">
      <c r="A67" s="84" t="s">
        <v>224</v>
      </c>
      <c r="B67" s="84">
        <v>1</v>
      </c>
      <c r="C67" s="84">
        <v>22</v>
      </c>
      <c r="D67" s="84" t="s">
        <v>27</v>
      </c>
      <c r="E67" s="84">
        <v>56</v>
      </c>
      <c r="F67" s="96">
        <f>C67*E67</f>
        <v>1232</v>
      </c>
      <c r="G67" s="84">
        <v>0</v>
      </c>
      <c r="H67" s="96">
        <f t="shared" si="19"/>
        <v>0</v>
      </c>
      <c r="I67" s="84">
        <v>60</v>
      </c>
      <c r="J67" s="85">
        <v>12</v>
      </c>
      <c r="K67" s="77">
        <f>C67*I67*J67</f>
        <v>15840</v>
      </c>
      <c r="L67" s="77">
        <f>F67+H67+K67</f>
        <v>17072</v>
      </c>
      <c r="M67" s="600"/>
      <c r="N67" s="84" t="s">
        <v>260</v>
      </c>
      <c r="O67" s="401"/>
    </row>
    <row r="68" s="59" customFormat="1" ht="15.75" customHeight="1" spans="1:15">
      <c r="A68" s="84" t="s">
        <v>225</v>
      </c>
      <c r="B68" s="84">
        <v>1</v>
      </c>
      <c r="C68" s="84">
        <v>22</v>
      </c>
      <c r="D68" s="84" t="s">
        <v>27</v>
      </c>
      <c r="E68" s="84">
        <v>56</v>
      </c>
      <c r="F68" s="96">
        <f>C68*E68</f>
        <v>1232</v>
      </c>
      <c r="G68" s="84">
        <v>0</v>
      </c>
      <c r="H68" s="96">
        <f t="shared" si="19"/>
        <v>0</v>
      </c>
      <c r="I68" s="84">
        <v>60</v>
      </c>
      <c r="J68" s="85">
        <v>12</v>
      </c>
      <c r="K68" s="77">
        <f>C68*I68*J68</f>
        <v>15840</v>
      </c>
      <c r="L68" s="77">
        <f>F68+H68+K68</f>
        <v>17072</v>
      </c>
      <c r="M68" s="600"/>
      <c r="N68" s="84" t="s">
        <v>260</v>
      </c>
      <c r="O68" s="401"/>
    </row>
    <row r="69" s="59" customFormat="1" ht="15.75" customHeight="1" spans="1:15">
      <c r="A69" s="84" t="s">
        <v>261</v>
      </c>
      <c r="B69" s="84">
        <v>2</v>
      </c>
      <c r="C69" s="84">
        <v>50</v>
      </c>
      <c r="D69" s="84"/>
      <c r="E69" s="84">
        <v>56</v>
      </c>
      <c r="F69" s="96">
        <f>C69*E69</f>
        <v>2800</v>
      </c>
      <c r="G69" s="84">
        <v>0</v>
      </c>
      <c r="H69" s="96">
        <f t="shared" si="19"/>
        <v>0</v>
      </c>
      <c r="I69" s="84">
        <v>60</v>
      </c>
      <c r="J69" s="85">
        <v>12</v>
      </c>
      <c r="K69" s="77">
        <f>C69*I69*J69</f>
        <v>36000</v>
      </c>
      <c r="L69" s="77">
        <f>F69+H69+K69</f>
        <v>38800</v>
      </c>
      <c r="M69" s="600"/>
      <c r="N69" s="84" t="s">
        <v>260</v>
      </c>
      <c r="O69" s="401"/>
    </row>
    <row r="70" s="267" customFormat="1" ht="15.75" customHeight="1" spans="1:15">
      <c r="A70" s="272" t="s">
        <v>23</v>
      </c>
      <c r="B70" s="97"/>
      <c r="C70" s="97"/>
      <c r="D70" s="97"/>
      <c r="E70" s="272"/>
      <c r="F70" s="279">
        <f>SUM(F66:F69)</f>
        <v>6496</v>
      </c>
      <c r="G70" s="272"/>
      <c r="H70" s="279"/>
      <c r="I70" s="272"/>
      <c r="J70" s="389"/>
      <c r="K70" s="278">
        <f>SUM(K66:K69)</f>
        <v>83520</v>
      </c>
      <c r="L70" s="278">
        <f>SUM(L66:L69)</f>
        <v>90016</v>
      </c>
      <c r="M70" s="601"/>
      <c r="N70" s="406" t="s">
        <v>260</v>
      </c>
      <c r="O70" s="403"/>
    </row>
    <row r="71" s="59" customFormat="1" ht="15.75" customHeight="1" spans="1:15">
      <c r="A71" s="84" t="s">
        <v>262</v>
      </c>
      <c r="B71" s="84">
        <v>2</v>
      </c>
      <c r="C71" s="84">
        <v>50</v>
      </c>
      <c r="D71" s="84" t="s">
        <v>17</v>
      </c>
      <c r="E71" s="84">
        <v>56</v>
      </c>
      <c r="F71" s="96">
        <f>C71*E71</f>
        <v>2800</v>
      </c>
      <c r="G71" s="84">
        <v>0</v>
      </c>
      <c r="H71" s="96">
        <f t="shared" ref="H71:H73" si="20">C71*G71</f>
        <v>0</v>
      </c>
      <c r="I71" s="84">
        <v>60</v>
      </c>
      <c r="J71" s="85">
        <v>12</v>
      </c>
      <c r="K71" s="77">
        <f>C71*I71*J71</f>
        <v>36000</v>
      </c>
      <c r="L71" s="77">
        <f>F71+H71+K71</f>
        <v>38800</v>
      </c>
      <c r="M71" s="77"/>
      <c r="N71" s="84" t="s">
        <v>263</v>
      </c>
      <c r="O71" s="401"/>
    </row>
    <row r="72" s="59" customFormat="1" ht="15.75" customHeight="1" spans="1:15">
      <c r="A72" s="84" t="s">
        <v>264</v>
      </c>
      <c r="B72" s="84">
        <v>1</v>
      </c>
      <c r="C72" s="84">
        <v>7.5</v>
      </c>
      <c r="D72" s="84" t="s">
        <v>17</v>
      </c>
      <c r="E72" s="84">
        <v>56</v>
      </c>
      <c r="F72" s="96">
        <f>C72*E72</f>
        <v>420</v>
      </c>
      <c r="G72" s="84">
        <v>0</v>
      </c>
      <c r="H72" s="96">
        <f t="shared" si="20"/>
        <v>0</v>
      </c>
      <c r="I72" s="84">
        <v>60</v>
      </c>
      <c r="J72" s="85">
        <v>12</v>
      </c>
      <c r="K72" s="77">
        <f>C72*I72*J72</f>
        <v>5400</v>
      </c>
      <c r="L72" s="77">
        <f>F72+H72+K72</f>
        <v>5820</v>
      </c>
      <c r="M72" s="77"/>
      <c r="N72" s="84" t="s">
        <v>263</v>
      </c>
      <c r="O72" s="401"/>
    </row>
    <row r="73" s="59" customFormat="1" ht="15.75" customHeight="1" spans="1:15">
      <c r="A73" s="84" t="s">
        <v>220</v>
      </c>
      <c r="B73" s="84">
        <v>0.5</v>
      </c>
      <c r="C73" s="84">
        <v>7.5</v>
      </c>
      <c r="D73" s="84" t="s">
        <v>17</v>
      </c>
      <c r="E73" s="84">
        <v>56</v>
      </c>
      <c r="F73" s="96">
        <f>C73*E73</f>
        <v>420</v>
      </c>
      <c r="G73" s="84">
        <v>0</v>
      </c>
      <c r="H73" s="96">
        <f t="shared" si="20"/>
        <v>0</v>
      </c>
      <c r="I73" s="84">
        <v>60</v>
      </c>
      <c r="J73" s="85">
        <v>12</v>
      </c>
      <c r="K73" s="77">
        <f>C73*I73*J73</f>
        <v>5400</v>
      </c>
      <c r="L73" s="77">
        <f>F73+H73+K73</f>
        <v>5820</v>
      </c>
      <c r="M73" s="77"/>
      <c r="N73" s="84" t="s">
        <v>263</v>
      </c>
      <c r="O73" s="401"/>
    </row>
    <row r="74" s="267" customFormat="1" ht="14.25" customHeight="1" spans="1:15">
      <c r="A74" s="272" t="s">
        <v>23</v>
      </c>
      <c r="B74" s="97"/>
      <c r="C74" s="97"/>
      <c r="D74" s="97"/>
      <c r="E74" s="272"/>
      <c r="F74" s="279">
        <f>SUM(F71:F73)</f>
        <v>3640</v>
      </c>
      <c r="G74" s="272"/>
      <c r="H74" s="279"/>
      <c r="I74" s="272"/>
      <c r="J74" s="389"/>
      <c r="K74" s="278">
        <f>SUM(K71:K73)</f>
        <v>46800</v>
      </c>
      <c r="L74" s="278">
        <f>SUM(L71:L73)</f>
        <v>50440</v>
      </c>
      <c r="M74" s="398"/>
      <c r="N74" s="420" t="s">
        <v>263</v>
      </c>
      <c r="O74" s="403"/>
    </row>
    <row r="75" s="59" customFormat="1" ht="14.25" customHeight="1" spans="1:15">
      <c r="A75" s="84" t="s">
        <v>265</v>
      </c>
      <c r="B75" s="84">
        <v>1</v>
      </c>
      <c r="C75" s="84">
        <v>22</v>
      </c>
      <c r="D75" s="84" t="s">
        <v>17</v>
      </c>
      <c r="E75" s="84">
        <v>56</v>
      </c>
      <c r="F75" s="96">
        <f>C75*E75</f>
        <v>1232</v>
      </c>
      <c r="G75" s="84">
        <v>0</v>
      </c>
      <c r="H75" s="96">
        <f>C75*G75</f>
        <v>0</v>
      </c>
      <c r="I75" s="84">
        <v>60</v>
      </c>
      <c r="J75" s="85">
        <v>12</v>
      </c>
      <c r="K75" s="77">
        <f>C75*I75*J75</f>
        <v>15840</v>
      </c>
      <c r="L75" s="77">
        <f t="shared" ref="L75:L85" si="21">F75+H75+K75</f>
        <v>17072</v>
      </c>
      <c r="M75" s="602"/>
      <c r="N75" s="84" t="s">
        <v>266</v>
      </c>
      <c r="O75" s="401"/>
    </row>
    <row r="76" s="267" customFormat="1" ht="14.25" customHeight="1" spans="1:15">
      <c r="A76" s="272" t="s">
        <v>23</v>
      </c>
      <c r="B76" s="272"/>
      <c r="C76" s="97"/>
      <c r="D76" s="97">
        <f>SUM(D57:D75)</f>
        <v>0</v>
      </c>
      <c r="E76" s="97"/>
      <c r="F76" s="273">
        <f>SUM(F75)</f>
        <v>1232</v>
      </c>
      <c r="G76" s="97"/>
      <c r="H76" s="273"/>
      <c r="I76" s="97"/>
      <c r="J76" s="97"/>
      <c r="K76" s="273">
        <f>SUM(K75)</f>
        <v>15840</v>
      </c>
      <c r="L76" s="273">
        <f>SUM(L75)</f>
        <v>17072</v>
      </c>
      <c r="M76" s="603"/>
      <c r="N76" s="420" t="s">
        <v>266</v>
      </c>
      <c r="O76" s="403"/>
    </row>
    <row r="77" s="59" customFormat="1" ht="14.25" customHeight="1" spans="1:15">
      <c r="A77" s="84" t="s">
        <v>267</v>
      </c>
      <c r="B77" s="84">
        <v>2</v>
      </c>
      <c r="C77" s="271">
        <v>44</v>
      </c>
      <c r="D77" s="84" t="s">
        <v>27</v>
      </c>
      <c r="E77" s="84">
        <v>56</v>
      </c>
      <c r="F77" s="96">
        <f t="shared" ref="F77:F86" si="22">C77*E77</f>
        <v>2464</v>
      </c>
      <c r="G77" s="84">
        <v>0</v>
      </c>
      <c r="H77" s="96">
        <f t="shared" ref="H77:H86" si="23">C77*G77</f>
        <v>0</v>
      </c>
      <c r="I77" s="84">
        <v>60</v>
      </c>
      <c r="J77" s="85">
        <v>12</v>
      </c>
      <c r="K77" s="77">
        <f t="shared" ref="K77:K86" si="24">C77*I77*J77</f>
        <v>31680</v>
      </c>
      <c r="L77" s="77">
        <f t="shared" si="21"/>
        <v>34144</v>
      </c>
      <c r="M77" s="600"/>
      <c r="N77" s="84" t="s">
        <v>268</v>
      </c>
      <c r="O77" s="401"/>
    </row>
    <row r="78" s="59" customFormat="1" ht="14.25" customHeight="1" spans="1:15">
      <c r="A78" s="84" t="s">
        <v>269</v>
      </c>
      <c r="B78" s="84">
        <v>2</v>
      </c>
      <c r="C78" s="84">
        <v>44</v>
      </c>
      <c r="D78" s="84" t="s">
        <v>17</v>
      </c>
      <c r="E78" s="84">
        <v>56</v>
      </c>
      <c r="F78" s="96">
        <f t="shared" si="22"/>
        <v>2464</v>
      </c>
      <c r="G78" s="84">
        <v>0</v>
      </c>
      <c r="H78" s="96">
        <f t="shared" si="23"/>
        <v>0</v>
      </c>
      <c r="I78" s="84">
        <v>60</v>
      </c>
      <c r="J78" s="85">
        <v>12</v>
      </c>
      <c r="K78" s="77">
        <f t="shared" si="24"/>
        <v>31680</v>
      </c>
      <c r="L78" s="77">
        <f t="shared" si="21"/>
        <v>34144</v>
      </c>
      <c r="M78" s="600"/>
      <c r="N78" s="84" t="s">
        <v>268</v>
      </c>
      <c r="O78" s="401"/>
    </row>
    <row r="79" s="59" customFormat="1" ht="14.25" customHeight="1" spans="1:15">
      <c r="A79" s="84" t="s">
        <v>270</v>
      </c>
      <c r="B79" s="84">
        <v>2</v>
      </c>
      <c r="C79" s="84">
        <v>44</v>
      </c>
      <c r="D79" s="84" t="s">
        <v>27</v>
      </c>
      <c r="E79" s="84">
        <v>56</v>
      </c>
      <c r="F79" s="96">
        <f t="shared" si="22"/>
        <v>2464</v>
      </c>
      <c r="G79" s="84">
        <v>0</v>
      </c>
      <c r="H79" s="96">
        <f t="shared" si="23"/>
        <v>0</v>
      </c>
      <c r="I79" s="84">
        <v>60</v>
      </c>
      <c r="J79" s="85">
        <v>12</v>
      </c>
      <c r="K79" s="77">
        <f t="shared" si="24"/>
        <v>31680</v>
      </c>
      <c r="L79" s="77">
        <f t="shared" si="21"/>
        <v>34144</v>
      </c>
      <c r="M79" s="600"/>
      <c r="N79" s="84" t="s">
        <v>268</v>
      </c>
      <c r="O79" s="401"/>
    </row>
    <row r="80" s="59" customFormat="1" ht="14.25" customHeight="1" spans="1:15">
      <c r="A80" s="84" t="s">
        <v>271</v>
      </c>
      <c r="B80" s="84">
        <v>2</v>
      </c>
      <c r="C80" s="84">
        <v>44</v>
      </c>
      <c r="D80" s="84" t="s">
        <v>17</v>
      </c>
      <c r="E80" s="84">
        <v>56</v>
      </c>
      <c r="F80" s="96">
        <f t="shared" si="22"/>
        <v>2464</v>
      </c>
      <c r="G80" s="84">
        <v>0</v>
      </c>
      <c r="H80" s="96">
        <f t="shared" si="23"/>
        <v>0</v>
      </c>
      <c r="I80" s="84">
        <v>60</v>
      </c>
      <c r="J80" s="85">
        <v>12</v>
      </c>
      <c r="K80" s="77">
        <f t="shared" si="24"/>
        <v>31680</v>
      </c>
      <c r="L80" s="77">
        <f t="shared" si="21"/>
        <v>34144</v>
      </c>
      <c r="M80" s="600"/>
      <c r="N80" s="84" t="s">
        <v>268</v>
      </c>
      <c r="O80" s="401"/>
    </row>
    <row r="81" s="59" customFormat="1" ht="14.25" customHeight="1" spans="1:15">
      <c r="A81" s="84" t="s">
        <v>272</v>
      </c>
      <c r="B81" s="84">
        <v>2</v>
      </c>
      <c r="C81" s="84">
        <v>44</v>
      </c>
      <c r="D81" s="84" t="s">
        <v>31</v>
      </c>
      <c r="E81" s="84">
        <v>56</v>
      </c>
      <c r="F81" s="96">
        <f t="shared" si="22"/>
        <v>2464</v>
      </c>
      <c r="G81" s="84">
        <v>0</v>
      </c>
      <c r="H81" s="96">
        <f t="shared" si="23"/>
        <v>0</v>
      </c>
      <c r="I81" s="84">
        <v>60</v>
      </c>
      <c r="J81" s="84">
        <v>12</v>
      </c>
      <c r="K81" s="96">
        <f t="shared" si="24"/>
        <v>31680</v>
      </c>
      <c r="L81" s="96">
        <f t="shared" si="21"/>
        <v>34144</v>
      </c>
      <c r="M81" s="600"/>
      <c r="N81" s="84" t="s">
        <v>268</v>
      </c>
      <c r="O81" s="410"/>
    </row>
    <row r="82" s="59" customFormat="1" ht="14.25" customHeight="1" spans="1:15">
      <c r="A82" s="84" t="s">
        <v>273</v>
      </c>
      <c r="B82" s="84">
        <v>3.3</v>
      </c>
      <c r="C82" s="84">
        <v>74</v>
      </c>
      <c r="D82" s="84"/>
      <c r="E82" s="84">
        <v>56</v>
      </c>
      <c r="F82" s="96">
        <f t="shared" si="22"/>
        <v>4144</v>
      </c>
      <c r="G82" s="84">
        <v>0</v>
      </c>
      <c r="H82" s="96">
        <f t="shared" si="23"/>
        <v>0</v>
      </c>
      <c r="I82" s="84">
        <v>60</v>
      </c>
      <c r="J82" s="85">
        <v>12</v>
      </c>
      <c r="K82" s="77">
        <f t="shared" si="24"/>
        <v>53280</v>
      </c>
      <c r="L82" s="77">
        <f t="shared" si="21"/>
        <v>57424</v>
      </c>
      <c r="M82" s="600"/>
      <c r="N82" s="84" t="s">
        <v>268</v>
      </c>
      <c r="O82" s="401"/>
    </row>
    <row r="83" s="59" customFormat="1" ht="16.5" customHeight="1" spans="1:15">
      <c r="A83" s="84" t="s">
        <v>274</v>
      </c>
      <c r="B83" s="84">
        <v>1</v>
      </c>
      <c r="C83" s="84">
        <v>22</v>
      </c>
      <c r="D83" s="84"/>
      <c r="E83" s="84">
        <v>56</v>
      </c>
      <c r="F83" s="96">
        <f t="shared" si="22"/>
        <v>1232</v>
      </c>
      <c r="G83" s="84">
        <v>0</v>
      </c>
      <c r="H83" s="96">
        <f t="shared" si="23"/>
        <v>0</v>
      </c>
      <c r="I83" s="84">
        <v>60</v>
      </c>
      <c r="J83" s="85">
        <v>12</v>
      </c>
      <c r="K83" s="77">
        <f t="shared" si="24"/>
        <v>15840</v>
      </c>
      <c r="L83" s="77">
        <f t="shared" si="21"/>
        <v>17072</v>
      </c>
      <c r="M83" s="600"/>
      <c r="N83" s="84" t="s">
        <v>268</v>
      </c>
      <c r="O83" s="401"/>
    </row>
    <row r="84" s="59" customFormat="1" ht="16.5" customHeight="1" spans="1:15">
      <c r="A84" s="84" t="s">
        <v>275</v>
      </c>
      <c r="B84" s="84">
        <v>1</v>
      </c>
      <c r="C84" s="84">
        <v>22</v>
      </c>
      <c r="D84" s="84" t="s">
        <v>17</v>
      </c>
      <c r="E84" s="84">
        <v>56</v>
      </c>
      <c r="F84" s="96">
        <f t="shared" si="22"/>
        <v>1232</v>
      </c>
      <c r="G84" s="84">
        <v>0</v>
      </c>
      <c r="H84" s="96">
        <f t="shared" si="23"/>
        <v>0</v>
      </c>
      <c r="I84" s="84">
        <v>60</v>
      </c>
      <c r="J84" s="85">
        <v>12</v>
      </c>
      <c r="K84" s="77">
        <f t="shared" si="24"/>
        <v>15840</v>
      </c>
      <c r="L84" s="77">
        <f t="shared" si="21"/>
        <v>17072</v>
      </c>
      <c r="M84" s="600"/>
      <c r="N84" s="84" t="s">
        <v>268</v>
      </c>
      <c r="O84" s="401"/>
    </row>
    <row r="85" s="59" customFormat="1" ht="16.5" customHeight="1" spans="1:15">
      <c r="A85" s="84" t="s">
        <v>276</v>
      </c>
      <c r="B85" s="84">
        <v>1</v>
      </c>
      <c r="C85" s="84">
        <v>22</v>
      </c>
      <c r="D85" s="571"/>
      <c r="E85" s="84">
        <v>56</v>
      </c>
      <c r="F85" s="96">
        <f t="shared" si="22"/>
        <v>1232</v>
      </c>
      <c r="G85" s="84">
        <v>0</v>
      </c>
      <c r="H85" s="96">
        <f t="shared" si="23"/>
        <v>0</v>
      </c>
      <c r="I85" s="84">
        <v>60</v>
      </c>
      <c r="J85" s="85">
        <v>12</v>
      </c>
      <c r="K85" s="77">
        <f t="shared" si="24"/>
        <v>15840</v>
      </c>
      <c r="L85" s="77">
        <f t="shared" si="21"/>
        <v>17072</v>
      </c>
      <c r="M85" s="600"/>
      <c r="N85" s="84" t="s">
        <v>268</v>
      </c>
      <c r="O85" s="401"/>
    </row>
    <row r="86" s="59" customFormat="1" ht="16.5" customHeight="1" spans="1:15">
      <c r="A86" s="84" t="s">
        <v>205</v>
      </c>
      <c r="B86" s="84">
        <v>1</v>
      </c>
      <c r="C86" s="84">
        <v>60</v>
      </c>
      <c r="D86" s="84" t="s">
        <v>17</v>
      </c>
      <c r="E86" s="84">
        <v>56</v>
      </c>
      <c r="F86" s="96">
        <f t="shared" si="22"/>
        <v>3360</v>
      </c>
      <c r="G86" s="84">
        <v>0</v>
      </c>
      <c r="H86" s="96">
        <f t="shared" si="23"/>
        <v>0</v>
      </c>
      <c r="I86" s="84">
        <v>60</v>
      </c>
      <c r="J86" s="85">
        <v>12</v>
      </c>
      <c r="K86" s="96">
        <f t="shared" si="24"/>
        <v>43200</v>
      </c>
      <c r="L86" s="96">
        <f>K86+H86+F86</f>
        <v>46560</v>
      </c>
      <c r="M86" s="600"/>
      <c r="N86" s="84" t="s">
        <v>268</v>
      </c>
      <c r="O86" s="410"/>
    </row>
    <row r="87" s="377" customFormat="1" ht="21.95" customHeight="1" spans="1:15">
      <c r="A87" s="597" t="s">
        <v>277</v>
      </c>
      <c r="B87" s="79">
        <v>1</v>
      </c>
      <c r="C87" s="79">
        <v>25</v>
      </c>
      <c r="D87" s="79" t="s">
        <v>60</v>
      </c>
      <c r="E87" s="79" t="s">
        <v>246</v>
      </c>
      <c r="F87" s="77">
        <f t="shared" ref="F87:F94" si="25">C87*E87</f>
        <v>1400</v>
      </c>
      <c r="G87" s="84">
        <v>0</v>
      </c>
      <c r="H87" s="96">
        <f t="shared" ref="H87:H94" si="26">C87*G87</f>
        <v>0</v>
      </c>
      <c r="I87" s="84">
        <v>60</v>
      </c>
      <c r="J87" s="79" t="s">
        <v>248</v>
      </c>
      <c r="K87" s="77">
        <f t="shared" ref="K87:K94" si="27">C87*I87*J87</f>
        <v>18000</v>
      </c>
      <c r="L87" s="77">
        <f t="shared" ref="L87:L94" si="28">K87+H87+F87</f>
        <v>19400</v>
      </c>
      <c r="M87" s="600"/>
      <c r="N87" s="84" t="s">
        <v>268</v>
      </c>
      <c r="O87" s="469"/>
    </row>
    <row r="88" s="377" customFormat="1" ht="21.95" customHeight="1" spans="1:15">
      <c r="A88" s="597" t="s">
        <v>277</v>
      </c>
      <c r="B88" s="79">
        <v>1</v>
      </c>
      <c r="C88" s="79">
        <v>25</v>
      </c>
      <c r="D88" s="79" t="s">
        <v>60</v>
      </c>
      <c r="E88" s="79" t="s">
        <v>246</v>
      </c>
      <c r="F88" s="77">
        <f t="shared" si="25"/>
        <v>1400</v>
      </c>
      <c r="G88" s="84">
        <v>0</v>
      </c>
      <c r="H88" s="96">
        <f t="shared" si="26"/>
        <v>0</v>
      </c>
      <c r="I88" s="84">
        <v>60</v>
      </c>
      <c r="J88" s="79" t="s">
        <v>248</v>
      </c>
      <c r="K88" s="77">
        <f t="shared" si="27"/>
        <v>18000</v>
      </c>
      <c r="L88" s="77">
        <f t="shared" si="28"/>
        <v>19400</v>
      </c>
      <c r="M88" s="600"/>
      <c r="N88" s="84" t="s">
        <v>268</v>
      </c>
      <c r="O88" s="469"/>
    </row>
    <row r="89" s="377" customFormat="1" ht="21.95" customHeight="1" spans="1:15">
      <c r="A89" s="598" t="s">
        <v>277</v>
      </c>
      <c r="B89" s="79">
        <v>1</v>
      </c>
      <c r="C89" s="79">
        <v>25</v>
      </c>
      <c r="D89" s="79" t="s">
        <v>60</v>
      </c>
      <c r="E89" s="79" t="s">
        <v>246</v>
      </c>
      <c r="F89" s="77">
        <f t="shared" si="25"/>
        <v>1400</v>
      </c>
      <c r="G89" s="84">
        <v>0</v>
      </c>
      <c r="H89" s="96">
        <f t="shared" si="26"/>
        <v>0</v>
      </c>
      <c r="I89" s="84">
        <v>60</v>
      </c>
      <c r="J89" s="79" t="s">
        <v>248</v>
      </c>
      <c r="K89" s="77">
        <f t="shared" si="27"/>
        <v>18000</v>
      </c>
      <c r="L89" s="77">
        <f t="shared" si="28"/>
        <v>19400</v>
      </c>
      <c r="M89" s="600"/>
      <c r="N89" s="84" t="s">
        <v>268</v>
      </c>
      <c r="O89" s="469"/>
    </row>
    <row r="90" s="377" customFormat="1" ht="21.95" customHeight="1" spans="1:15">
      <c r="A90" s="597" t="s">
        <v>277</v>
      </c>
      <c r="B90" s="79">
        <v>1</v>
      </c>
      <c r="C90" s="79">
        <v>25</v>
      </c>
      <c r="D90" s="79" t="s">
        <v>60</v>
      </c>
      <c r="E90" s="79" t="s">
        <v>246</v>
      </c>
      <c r="F90" s="77">
        <f t="shared" si="25"/>
        <v>1400</v>
      </c>
      <c r="G90" s="84">
        <v>0</v>
      </c>
      <c r="H90" s="96">
        <f t="shared" si="26"/>
        <v>0</v>
      </c>
      <c r="I90" s="84">
        <v>60</v>
      </c>
      <c r="J90" s="79" t="s">
        <v>248</v>
      </c>
      <c r="K90" s="77">
        <f t="shared" si="27"/>
        <v>18000</v>
      </c>
      <c r="L90" s="77">
        <f t="shared" si="28"/>
        <v>19400</v>
      </c>
      <c r="M90" s="600"/>
      <c r="N90" s="84" t="s">
        <v>268</v>
      </c>
      <c r="O90" s="469"/>
    </row>
    <row r="91" s="377" customFormat="1" ht="21.95" customHeight="1" spans="1:15">
      <c r="A91" s="598" t="s">
        <v>277</v>
      </c>
      <c r="B91" s="79">
        <v>1</v>
      </c>
      <c r="C91" s="79">
        <v>25</v>
      </c>
      <c r="D91" s="79" t="s">
        <v>60</v>
      </c>
      <c r="E91" s="79" t="s">
        <v>246</v>
      </c>
      <c r="F91" s="77">
        <f t="shared" si="25"/>
        <v>1400</v>
      </c>
      <c r="G91" s="84">
        <v>0</v>
      </c>
      <c r="H91" s="96">
        <f t="shared" si="26"/>
        <v>0</v>
      </c>
      <c r="I91" s="84">
        <v>60</v>
      </c>
      <c r="J91" s="79" t="s">
        <v>248</v>
      </c>
      <c r="K91" s="77">
        <f t="shared" si="27"/>
        <v>18000</v>
      </c>
      <c r="L91" s="77">
        <f t="shared" si="28"/>
        <v>19400</v>
      </c>
      <c r="M91" s="600"/>
      <c r="N91" s="84" t="s">
        <v>268</v>
      </c>
      <c r="O91" s="469"/>
    </row>
    <row r="92" s="377" customFormat="1" ht="21.95" customHeight="1" spans="1:15">
      <c r="A92" s="597" t="s">
        <v>277</v>
      </c>
      <c r="B92" s="79">
        <v>1</v>
      </c>
      <c r="C92" s="79">
        <v>25</v>
      </c>
      <c r="D92" s="79" t="s">
        <v>60</v>
      </c>
      <c r="E92" s="79" t="s">
        <v>246</v>
      </c>
      <c r="F92" s="77">
        <f t="shared" si="25"/>
        <v>1400</v>
      </c>
      <c r="G92" s="84">
        <v>0</v>
      </c>
      <c r="H92" s="96">
        <f t="shared" si="26"/>
        <v>0</v>
      </c>
      <c r="I92" s="84">
        <v>60</v>
      </c>
      <c r="J92" s="79" t="s">
        <v>248</v>
      </c>
      <c r="K92" s="77">
        <f t="shared" si="27"/>
        <v>18000</v>
      </c>
      <c r="L92" s="77">
        <f t="shared" si="28"/>
        <v>19400</v>
      </c>
      <c r="M92" s="600"/>
      <c r="N92" s="84" t="s">
        <v>268</v>
      </c>
      <c r="O92" s="469"/>
    </row>
    <row r="93" s="377" customFormat="1" ht="21.95" customHeight="1" spans="1:15">
      <c r="A93" s="597" t="s">
        <v>277</v>
      </c>
      <c r="B93" s="79">
        <v>1</v>
      </c>
      <c r="C93" s="79">
        <v>25</v>
      </c>
      <c r="D93" s="79" t="s">
        <v>60</v>
      </c>
      <c r="E93" s="79" t="s">
        <v>246</v>
      </c>
      <c r="F93" s="77">
        <f t="shared" si="25"/>
        <v>1400</v>
      </c>
      <c r="G93" s="84">
        <v>0</v>
      </c>
      <c r="H93" s="96">
        <f t="shared" si="26"/>
        <v>0</v>
      </c>
      <c r="I93" s="84">
        <v>60</v>
      </c>
      <c r="J93" s="79" t="s">
        <v>248</v>
      </c>
      <c r="K93" s="77">
        <f t="shared" si="27"/>
        <v>18000</v>
      </c>
      <c r="L93" s="77">
        <f t="shared" si="28"/>
        <v>19400</v>
      </c>
      <c r="M93" s="600"/>
      <c r="N93" s="84" t="s">
        <v>268</v>
      </c>
      <c r="O93" s="469"/>
    </row>
    <row r="94" s="377" customFormat="1" ht="21.95" customHeight="1" spans="1:15">
      <c r="A94" s="597" t="s">
        <v>277</v>
      </c>
      <c r="B94" s="79">
        <v>1</v>
      </c>
      <c r="C94" s="79">
        <v>25</v>
      </c>
      <c r="D94" s="79" t="s">
        <v>60</v>
      </c>
      <c r="E94" s="79" t="s">
        <v>246</v>
      </c>
      <c r="F94" s="77">
        <f t="shared" si="25"/>
        <v>1400</v>
      </c>
      <c r="G94" s="84">
        <v>0</v>
      </c>
      <c r="H94" s="96">
        <f t="shared" si="26"/>
        <v>0</v>
      </c>
      <c r="I94" s="84">
        <v>60</v>
      </c>
      <c r="J94" s="79" t="s">
        <v>248</v>
      </c>
      <c r="K94" s="77">
        <f t="shared" si="27"/>
        <v>18000</v>
      </c>
      <c r="L94" s="77">
        <f t="shared" si="28"/>
        <v>19400</v>
      </c>
      <c r="M94" s="600"/>
      <c r="N94" s="84" t="s">
        <v>268</v>
      </c>
      <c r="O94" s="469"/>
    </row>
    <row r="95" s="267" customFormat="1" ht="14.25" customHeight="1" spans="1:15">
      <c r="A95" s="272" t="s">
        <v>23</v>
      </c>
      <c r="B95" s="272"/>
      <c r="C95" s="272"/>
      <c r="D95" s="272"/>
      <c r="E95" s="272"/>
      <c r="F95" s="279">
        <f>SUM(F77:F94)</f>
        <v>34720</v>
      </c>
      <c r="G95" s="279"/>
      <c r="H95" s="279">
        <f t="shared" ref="H95:L95" si="29">SUM(H77:H94)</f>
        <v>0</v>
      </c>
      <c r="I95" s="279"/>
      <c r="J95" s="279"/>
      <c r="K95" s="279">
        <f t="shared" si="29"/>
        <v>446400</v>
      </c>
      <c r="L95" s="279">
        <f t="shared" si="29"/>
        <v>481120</v>
      </c>
      <c r="M95" s="601"/>
      <c r="N95" s="406" t="s">
        <v>268</v>
      </c>
      <c r="O95" s="403"/>
    </row>
    <row r="96" s="59" customFormat="1" ht="15.75" customHeight="1" spans="1:15">
      <c r="A96" s="84" t="s">
        <v>278</v>
      </c>
      <c r="B96" s="84">
        <v>1</v>
      </c>
      <c r="C96" s="84">
        <v>22</v>
      </c>
      <c r="D96" s="84" t="s">
        <v>17</v>
      </c>
      <c r="E96" s="84">
        <v>56</v>
      </c>
      <c r="F96" s="96">
        <f t="shared" ref="F96:F102" si="30">C96*E96</f>
        <v>1232</v>
      </c>
      <c r="G96" s="84">
        <v>0</v>
      </c>
      <c r="H96" s="96">
        <f t="shared" ref="H96" si="31">C96*G96</f>
        <v>0</v>
      </c>
      <c r="I96" s="84">
        <v>60</v>
      </c>
      <c r="J96" s="85">
        <v>12</v>
      </c>
      <c r="K96" s="77">
        <f t="shared" ref="K96:K102" si="32">C96*I96*J96</f>
        <v>15840</v>
      </c>
      <c r="L96" s="77">
        <f t="shared" ref="L96:L101" si="33">F96+H96+K96</f>
        <v>17072</v>
      </c>
      <c r="M96" s="425"/>
      <c r="N96" s="604" t="s">
        <v>279</v>
      </c>
      <c r="O96" s="401"/>
    </row>
    <row r="97" s="59" customFormat="1" ht="15.75" customHeight="1" spans="1:15">
      <c r="A97" s="84" t="s">
        <v>280</v>
      </c>
      <c r="B97" s="84">
        <v>3</v>
      </c>
      <c r="C97" s="84">
        <v>75</v>
      </c>
      <c r="D97" s="79" t="s">
        <v>60</v>
      </c>
      <c r="E97" s="84">
        <v>56</v>
      </c>
      <c r="F97" s="96">
        <f t="shared" si="30"/>
        <v>4200</v>
      </c>
      <c r="G97" s="84">
        <v>0</v>
      </c>
      <c r="H97" s="96">
        <f t="shared" ref="H97" si="34">C97*G97</f>
        <v>0</v>
      </c>
      <c r="I97" s="84">
        <v>60</v>
      </c>
      <c r="J97" s="85">
        <v>12</v>
      </c>
      <c r="K97" s="77">
        <f t="shared" si="32"/>
        <v>54000</v>
      </c>
      <c r="L97" s="77">
        <f t="shared" si="33"/>
        <v>58200</v>
      </c>
      <c r="M97" s="425"/>
      <c r="N97" s="604" t="s">
        <v>279</v>
      </c>
      <c r="O97" s="401"/>
    </row>
    <row r="98" s="59" customFormat="1" ht="15.75" customHeight="1" spans="1:15">
      <c r="A98" s="84" t="s">
        <v>281</v>
      </c>
      <c r="B98" s="84">
        <v>1</v>
      </c>
      <c r="C98" s="84">
        <v>33.66</v>
      </c>
      <c r="D98" s="79" t="s">
        <v>60</v>
      </c>
      <c r="E98" s="84">
        <v>56</v>
      </c>
      <c r="F98" s="96">
        <f t="shared" si="30"/>
        <v>1884.96</v>
      </c>
      <c r="G98" s="84">
        <v>0</v>
      </c>
      <c r="H98" s="96">
        <f t="shared" ref="H98:H102" si="35">C98*G98</f>
        <v>0</v>
      </c>
      <c r="I98" s="84">
        <v>60</v>
      </c>
      <c r="J98" s="85">
        <v>12</v>
      </c>
      <c r="K98" s="77">
        <f t="shared" si="32"/>
        <v>24235.2</v>
      </c>
      <c r="L98" s="77">
        <f t="shared" si="33"/>
        <v>26120.16</v>
      </c>
      <c r="M98" s="425"/>
      <c r="N98" s="604" t="s">
        <v>279</v>
      </c>
      <c r="O98" s="401"/>
    </row>
    <row r="99" s="59" customFormat="1" ht="15.75" customHeight="1" spans="1:15">
      <c r="A99" s="84" t="s">
        <v>282</v>
      </c>
      <c r="B99" s="84">
        <v>1</v>
      </c>
      <c r="C99" s="84">
        <v>33.66</v>
      </c>
      <c r="D99" s="79" t="s">
        <v>60</v>
      </c>
      <c r="E99" s="84">
        <v>56</v>
      </c>
      <c r="F99" s="96">
        <f t="shared" si="30"/>
        <v>1884.96</v>
      </c>
      <c r="G99" s="84">
        <v>0</v>
      </c>
      <c r="H99" s="96">
        <f t="shared" si="35"/>
        <v>0</v>
      </c>
      <c r="I99" s="84">
        <v>60</v>
      </c>
      <c r="J99" s="85">
        <v>12</v>
      </c>
      <c r="K99" s="77">
        <f t="shared" si="32"/>
        <v>24235.2</v>
      </c>
      <c r="L99" s="77">
        <f t="shared" si="33"/>
        <v>26120.16</v>
      </c>
      <c r="M99" s="425"/>
      <c r="N99" s="604" t="s">
        <v>279</v>
      </c>
      <c r="O99" s="401"/>
    </row>
    <row r="100" s="59" customFormat="1" ht="15.75" customHeight="1" spans="1:15">
      <c r="A100" s="84" t="s">
        <v>283</v>
      </c>
      <c r="B100" s="84">
        <v>1</v>
      </c>
      <c r="C100" s="84">
        <v>15</v>
      </c>
      <c r="D100" s="84" t="s">
        <v>17</v>
      </c>
      <c r="E100" s="84">
        <v>56</v>
      </c>
      <c r="F100" s="96">
        <f t="shared" si="30"/>
        <v>840</v>
      </c>
      <c r="G100" s="84">
        <v>0</v>
      </c>
      <c r="H100" s="96">
        <f t="shared" si="35"/>
        <v>0</v>
      </c>
      <c r="I100" s="84">
        <v>60</v>
      </c>
      <c r="J100" s="85">
        <v>12</v>
      </c>
      <c r="K100" s="77">
        <f t="shared" si="32"/>
        <v>10800</v>
      </c>
      <c r="L100" s="77">
        <f t="shared" si="33"/>
        <v>11640</v>
      </c>
      <c r="M100" s="425"/>
      <c r="N100" s="604" t="s">
        <v>279</v>
      </c>
      <c r="O100" s="401"/>
    </row>
    <row r="101" s="59" customFormat="1" ht="15.75" customHeight="1" spans="1:15">
      <c r="A101" s="84" t="s">
        <v>284</v>
      </c>
      <c r="B101" s="84">
        <v>1</v>
      </c>
      <c r="C101" s="84">
        <v>15</v>
      </c>
      <c r="D101" s="84" t="s">
        <v>17</v>
      </c>
      <c r="E101" s="84">
        <v>56</v>
      </c>
      <c r="F101" s="96">
        <f t="shared" si="30"/>
        <v>840</v>
      </c>
      <c r="G101" s="84">
        <v>0</v>
      </c>
      <c r="H101" s="96">
        <f t="shared" si="35"/>
        <v>0</v>
      </c>
      <c r="I101" s="84">
        <v>60</v>
      </c>
      <c r="J101" s="85">
        <v>12</v>
      </c>
      <c r="K101" s="77">
        <f t="shared" si="32"/>
        <v>10800</v>
      </c>
      <c r="L101" s="77">
        <f t="shared" si="33"/>
        <v>11640</v>
      </c>
      <c r="M101" s="425"/>
      <c r="N101" s="604" t="s">
        <v>279</v>
      </c>
      <c r="O101" s="401"/>
    </row>
    <row r="102" s="59" customFormat="1" ht="15.75" customHeight="1" spans="1:15">
      <c r="A102" s="84" t="s">
        <v>285</v>
      </c>
      <c r="B102" s="84">
        <v>3</v>
      </c>
      <c r="C102" s="84">
        <v>66</v>
      </c>
      <c r="D102" s="84" t="s">
        <v>31</v>
      </c>
      <c r="E102" s="85">
        <v>56</v>
      </c>
      <c r="F102" s="77">
        <f t="shared" si="30"/>
        <v>3696</v>
      </c>
      <c r="G102" s="85">
        <v>0</v>
      </c>
      <c r="H102" s="77">
        <f t="shared" si="35"/>
        <v>0</v>
      </c>
      <c r="I102" s="84">
        <v>60</v>
      </c>
      <c r="J102" s="85">
        <v>12</v>
      </c>
      <c r="K102" s="77">
        <f t="shared" si="32"/>
        <v>47520</v>
      </c>
      <c r="L102" s="77">
        <f>K102+H102+F102</f>
        <v>51216</v>
      </c>
      <c r="M102" s="425"/>
      <c r="N102" s="604" t="s">
        <v>279</v>
      </c>
      <c r="O102" s="410"/>
    </row>
    <row r="103" s="64" customFormat="1" ht="15.75" customHeight="1" spans="1:15">
      <c r="A103" s="272" t="s">
        <v>23</v>
      </c>
      <c r="B103" s="272"/>
      <c r="C103" s="272"/>
      <c r="D103" s="272"/>
      <c r="E103" s="272"/>
      <c r="F103" s="279">
        <f>SUM(F96:F102)</f>
        <v>14577.92</v>
      </c>
      <c r="G103" s="279"/>
      <c r="H103" s="279">
        <f t="shared" ref="H103:L103" si="36">SUM(H96:H102)</f>
        <v>0</v>
      </c>
      <c r="I103" s="279"/>
      <c r="J103" s="279"/>
      <c r="K103" s="279">
        <f t="shared" si="36"/>
        <v>187430.4</v>
      </c>
      <c r="L103" s="279">
        <f t="shared" si="36"/>
        <v>202008.32</v>
      </c>
      <c r="M103" s="426"/>
      <c r="N103" s="605" t="s">
        <v>279</v>
      </c>
      <c r="O103" s="606"/>
    </row>
    <row r="104" s="59" customFormat="1" ht="16.5" customHeight="1" spans="1:15">
      <c r="A104" s="84" t="s">
        <v>286</v>
      </c>
      <c r="B104" s="84">
        <v>2</v>
      </c>
      <c r="C104" s="84">
        <v>44</v>
      </c>
      <c r="D104" s="84" t="s">
        <v>133</v>
      </c>
      <c r="E104" s="84">
        <v>56</v>
      </c>
      <c r="F104" s="96">
        <f>C104*E104</f>
        <v>2464</v>
      </c>
      <c r="G104" s="84">
        <v>0</v>
      </c>
      <c r="H104" s="96">
        <f>C104*G104</f>
        <v>0</v>
      </c>
      <c r="I104" s="84">
        <v>45</v>
      </c>
      <c r="J104" s="85">
        <v>12</v>
      </c>
      <c r="K104" s="77">
        <f>C104*I104*J104</f>
        <v>23760</v>
      </c>
      <c r="L104" s="77">
        <f>F104+H104+K104</f>
        <v>26224</v>
      </c>
      <c r="M104" s="77"/>
      <c r="N104" s="84" t="s">
        <v>287</v>
      </c>
      <c r="O104" s="401"/>
    </row>
    <row r="105" s="59" customFormat="1" ht="16.5" customHeight="1" spans="1:15">
      <c r="A105" s="84" t="s">
        <v>288</v>
      </c>
      <c r="B105" s="84">
        <v>1</v>
      </c>
      <c r="C105" s="84">
        <v>22</v>
      </c>
      <c r="D105" s="84" t="s">
        <v>17</v>
      </c>
      <c r="E105" s="84">
        <v>56</v>
      </c>
      <c r="F105" s="96">
        <f>C105*E105</f>
        <v>1232</v>
      </c>
      <c r="G105" s="84">
        <v>0</v>
      </c>
      <c r="H105" s="96">
        <f>C105*G105</f>
        <v>0</v>
      </c>
      <c r="I105" s="84">
        <v>45</v>
      </c>
      <c r="J105" s="85">
        <v>12</v>
      </c>
      <c r="K105" s="77">
        <f>C105*I105*J105</f>
        <v>11880</v>
      </c>
      <c r="L105" s="77">
        <f>F105+H105+K105</f>
        <v>13112</v>
      </c>
      <c r="M105" s="77"/>
      <c r="N105" s="84" t="s">
        <v>287</v>
      </c>
      <c r="O105" s="401"/>
    </row>
    <row r="106" s="379" customFormat="1" ht="16.5" customHeight="1" spans="1:15">
      <c r="A106" s="84" t="s">
        <v>289</v>
      </c>
      <c r="B106" s="84">
        <v>1</v>
      </c>
      <c r="C106" s="84">
        <v>22</v>
      </c>
      <c r="D106" s="84" t="s">
        <v>31</v>
      </c>
      <c r="E106" s="84">
        <v>56</v>
      </c>
      <c r="F106" s="96">
        <f>C106*E106</f>
        <v>1232</v>
      </c>
      <c r="G106" s="84">
        <v>0</v>
      </c>
      <c r="H106" s="96">
        <f>C106*G106</f>
        <v>0</v>
      </c>
      <c r="I106" s="84">
        <v>45</v>
      </c>
      <c r="J106" s="85">
        <v>12</v>
      </c>
      <c r="K106" s="77">
        <f>C106*I106*J106</f>
        <v>11880</v>
      </c>
      <c r="L106" s="77">
        <f>F106+H106+K106</f>
        <v>13112</v>
      </c>
      <c r="M106" s="77"/>
      <c r="N106" s="84" t="s">
        <v>287</v>
      </c>
      <c r="O106" s="401"/>
    </row>
    <row r="107" s="379" customFormat="1" ht="16.5" customHeight="1" spans="1:15">
      <c r="A107" s="84" t="s">
        <v>290</v>
      </c>
      <c r="B107" s="84">
        <v>1</v>
      </c>
      <c r="C107" s="84">
        <v>22</v>
      </c>
      <c r="D107" s="84" t="s">
        <v>31</v>
      </c>
      <c r="E107" s="84">
        <v>56</v>
      </c>
      <c r="F107" s="96">
        <f>C107*E107</f>
        <v>1232</v>
      </c>
      <c r="G107" s="84">
        <v>0</v>
      </c>
      <c r="H107" s="96">
        <f>C107*G107</f>
        <v>0</v>
      </c>
      <c r="I107" s="84">
        <v>45</v>
      </c>
      <c r="J107" s="85">
        <v>12</v>
      </c>
      <c r="K107" s="77">
        <f>C107*I107*J107</f>
        <v>11880</v>
      </c>
      <c r="L107" s="77">
        <f>F107+H107+K107</f>
        <v>13112</v>
      </c>
      <c r="M107" s="77"/>
      <c r="N107" s="84" t="s">
        <v>287</v>
      </c>
      <c r="O107" s="401"/>
    </row>
    <row r="108" s="59" customFormat="1" ht="16.5" customHeight="1" spans="1:15">
      <c r="A108" s="84" t="s">
        <v>291</v>
      </c>
      <c r="B108" s="84">
        <v>3</v>
      </c>
      <c r="C108" s="84">
        <v>324</v>
      </c>
      <c r="D108" s="84"/>
      <c r="E108" s="84">
        <v>56</v>
      </c>
      <c r="F108" s="96">
        <f>C108*E108</f>
        <v>18144</v>
      </c>
      <c r="G108" s="84">
        <v>0</v>
      </c>
      <c r="H108" s="96">
        <f>C108*G108</f>
        <v>0</v>
      </c>
      <c r="I108" s="84">
        <f>45/2</f>
        <v>22.5</v>
      </c>
      <c r="J108" s="85">
        <v>12</v>
      </c>
      <c r="K108" s="77">
        <f>C108*I108*J108</f>
        <v>87480</v>
      </c>
      <c r="L108" s="77">
        <f>F108+H108+K108</f>
        <v>105624</v>
      </c>
      <c r="M108" s="77"/>
      <c r="N108" s="84" t="s">
        <v>287</v>
      </c>
      <c r="O108" s="401"/>
    </row>
    <row r="109" ht="16.5" customHeight="1" spans="1:15">
      <c r="A109" s="80" t="s">
        <v>292</v>
      </c>
      <c r="B109" s="80">
        <v>1.3</v>
      </c>
      <c r="C109" s="80">
        <v>29</v>
      </c>
      <c r="D109" s="80" t="s">
        <v>17</v>
      </c>
      <c r="E109" s="578">
        <v>56</v>
      </c>
      <c r="F109" s="588">
        <f t="shared" ref="F109:F118" si="37">C109*E109</f>
        <v>1624</v>
      </c>
      <c r="G109" s="578">
        <v>0</v>
      </c>
      <c r="H109" s="96">
        <f t="shared" ref="H109:H120" si="38">C109*G109</f>
        <v>0</v>
      </c>
      <c r="I109" s="578">
        <v>60</v>
      </c>
      <c r="J109" s="466">
        <v>12</v>
      </c>
      <c r="K109" s="116">
        <f t="shared" ref="K109:K122" si="39">C109*I109*J109</f>
        <v>20880</v>
      </c>
      <c r="L109" s="526">
        <f t="shared" ref="L109:L120" si="40">F109+H109+K109</f>
        <v>22504</v>
      </c>
      <c r="M109" s="77"/>
      <c r="N109" s="80" t="s">
        <v>287</v>
      </c>
      <c r="O109" s="462"/>
    </row>
    <row r="110" ht="16.5" customHeight="1" spans="1:15">
      <c r="A110" s="80" t="s">
        <v>293</v>
      </c>
      <c r="B110" s="80">
        <v>1</v>
      </c>
      <c r="C110" s="80">
        <v>22</v>
      </c>
      <c r="D110" s="80" t="s">
        <v>17</v>
      </c>
      <c r="E110" s="578">
        <v>56</v>
      </c>
      <c r="F110" s="588">
        <f t="shared" si="37"/>
        <v>1232</v>
      </c>
      <c r="G110" s="578">
        <v>0</v>
      </c>
      <c r="H110" s="96">
        <f t="shared" si="38"/>
        <v>0</v>
      </c>
      <c r="I110" s="578">
        <v>60</v>
      </c>
      <c r="J110" s="466">
        <v>12</v>
      </c>
      <c r="K110" s="116">
        <f t="shared" si="39"/>
        <v>15840</v>
      </c>
      <c r="L110" s="526">
        <f t="shared" si="40"/>
        <v>17072</v>
      </c>
      <c r="M110" s="77"/>
      <c r="N110" s="578" t="s">
        <v>287</v>
      </c>
      <c r="O110" s="462"/>
    </row>
    <row r="111" ht="16.5" customHeight="1" spans="1:15">
      <c r="A111" s="578" t="s">
        <v>294</v>
      </c>
      <c r="B111" s="80">
        <v>2</v>
      </c>
      <c r="C111" s="80">
        <v>44</v>
      </c>
      <c r="D111" s="578" t="s">
        <v>17</v>
      </c>
      <c r="E111" s="578">
        <v>56</v>
      </c>
      <c r="F111" s="588">
        <f t="shared" si="37"/>
        <v>2464</v>
      </c>
      <c r="G111" s="578">
        <v>0</v>
      </c>
      <c r="H111" s="96">
        <f t="shared" si="38"/>
        <v>0</v>
      </c>
      <c r="I111" s="578">
        <v>60</v>
      </c>
      <c r="J111" s="466">
        <v>12</v>
      </c>
      <c r="K111" s="116">
        <f t="shared" si="39"/>
        <v>31680</v>
      </c>
      <c r="L111" s="526">
        <f t="shared" si="40"/>
        <v>34144</v>
      </c>
      <c r="M111" s="77"/>
      <c r="N111" s="578" t="s">
        <v>287</v>
      </c>
      <c r="O111" s="607"/>
    </row>
    <row r="112" ht="16.5" customHeight="1" spans="1:15">
      <c r="A112" s="578" t="s">
        <v>295</v>
      </c>
      <c r="B112" s="578">
        <v>1</v>
      </c>
      <c r="C112" s="578">
        <v>22</v>
      </c>
      <c r="D112" s="578" t="s">
        <v>17</v>
      </c>
      <c r="E112" s="578">
        <v>56</v>
      </c>
      <c r="F112" s="588">
        <f t="shared" si="37"/>
        <v>1232</v>
      </c>
      <c r="G112" s="578">
        <v>0</v>
      </c>
      <c r="H112" s="96">
        <f t="shared" si="38"/>
        <v>0</v>
      </c>
      <c r="I112" s="578">
        <v>60</v>
      </c>
      <c r="J112" s="466">
        <v>12</v>
      </c>
      <c r="K112" s="116">
        <f t="shared" si="39"/>
        <v>15840</v>
      </c>
      <c r="L112" s="526">
        <f t="shared" si="40"/>
        <v>17072</v>
      </c>
      <c r="M112" s="77"/>
      <c r="N112" s="578" t="s">
        <v>287</v>
      </c>
      <c r="O112" s="607"/>
    </row>
    <row r="113" ht="15.75" customHeight="1" spans="1:15">
      <c r="A113" s="578" t="s">
        <v>296</v>
      </c>
      <c r="B113" s="578">
        <v>1</v>
      </c>
      <c r="C113" s="578">
        <v>22</v>
      </c>
      <c r="D113" s="578" t="s">
        <v>17</v>
      </c>
      <c r="E113" s="578">
        <v>56</v>
      </c>
      <c r="F113" s="588">
        <f t="shared" si="37"/>
        <v>1232</v>
      </c>
      <c r="G113" s="578">
        <v>0</v>
      </c>
      <c r="H113" s="96">
        <f t="shared" si="38"/>
        <v>0</v>
      </c>
      <c r="I113" s="578">
        <v>60</v>
      </c>
      <c r="J113" s="466">
        <v>12</v>
      </c>
      <c r="K113" s="116">
        <f t="shared" si="39"/>
        <v>15840</v>
      </c>
      <c r="L113" s="526">
        <f t="shared" si="40"/>
        <v>17072</v>
      </c>
      <c r="M113" s="77"/>
      <c r="N113" s="578" t="s">
        <v>287</v>
      </c>
      <c r="O113" s="607"/>
    </row>
    <row r="114" s="576" customFormat="1" ht="15.75" customHeight="1" spans="1:15">
      <c r="A114" s="80" t="s">
        <v>297</v>
      </c>
      <c r="B114" s="80">
        <v>1</v>
      </c>
      <c r="C114" s="80">
        <v>22</v>
      </c>
      <c r="D114" s="80" t="s">
        <v>17</v>
      </c>
      <c r="E114" s="578">
        <v>56</v>
      </c>
      <c r="F114" s="588">
        <f t="shared" si="37"/>
        <v>1232</v>
      </c>
      <c r="G114" s="578">
        <v>0</v>
      </c>
      <c r="H114" s="96">
        <f t="shared" si="38"/>
        <v>0</v>
      </c>
      <c r="I114" s="578">
        <v>60</v>
      </c>
      <c r="J114" s="466">
        <v>12</v>
      </c>
      <c r="K114" s="116">
        <f t="shared" si="39"/>
        <v>15840</v>
      </c>
      <c r="L114" s="526">
        <f t="shared" si="40"/>
        <v>17072</v>
      </c>
      <c r="M114" s="77"/>
      <c r="N114" s="578" t="s">
        <v>287</v>
      </c>
      <c r="O114" s="607"/>
    </row>
    <row r="115" s="576" customFormat="1" ht="15.75" customHeight="1" spans="1:15">
      <c r="A115" s="578" t="s">
        <v>215</v>
      </c>
      <c r="B115" s="578">
        <v>1</v>
      </c>
      <c r="C115" s="578">
        <v>22</v>
      </c>
      <c r="D115" s="578" t="s">
        <v>17</v>
      </c>
      <c r="E115" s="578">
        <v>56</v>
      </c>
      <c r="F115" s="588">
        <f t="shared" si="37"/>
        <v>1232</v>
      </c>
      <c r="G115" s="578">
        <v>0</v>
      </c>
      <c r="H115" s="96">
        <f t="shared" si="38"/>
        <v>0</v>
      </c>
      <c r="I115" s="578">
        <v>60</v>
      </c>
      <c r="J115" s="466">
        <v>12</v>
      </c>
      <c r="K115" s="116">
        <f t="shared" si="39"/>
        <v>15840</v>
      </c>
      <c r="L115" s="526">
        <f t="shared" si="40"/>
        <v>17072</v>
      </c>
      <c r="M115" s="77"/>
      <c r="N115" s="578" t="s">
        <v>287</v>
      </c>
      <c r="O115" s="607"/>
    </row>
    <row r="116" ht="15.75" customHeight="1" spans="1:15">
      <c r="A116" s="599" t="s">
        <v>298</v>
      </c>
      <c r="B116" s="599">
        <v>1</v>
      </c>
      <c r="C116" s="599">
        <v>22</v>
      </c>
      <c r="D116" s="578" t="s">
        <v>17</v>
      </c>
      <c r="E116" s="578">
        <v>56</v>
      </c>
      <c r="F116" s="588">
        <f t="shared" si="37"/>
        <v>1232</v>
      </c>
      <c r="G116" s="578">
        <v>0</v>
      </c>
      <c r="H116" s="96">
        <f t="shared" si="38"/>
        <v>0</v>
      </c>
      <c r="I116" s="578">
        <v>60</v>
      </c>
      <c r="J116" s="466">
        <v>12</v>
      </c>
      <c r="K116" s="608">
        <f t="shared" si="39"/>
        <v>15840</v>
      </c>
      <c r="L116" s="526">
        <f t="shared" si="40"/>
        <v>17072</v>
      </c>
      <c r="M116" s="77"/>
      <c r="N116" s="578" t="s">
        <v>287</v>
      </c>
      <c r="O116" s="607"/>
    </row>
    <row r="117" ht="15.75" customHeight="1" spans="1:15">
      <c r="A117" s="578" t="s">
        <v>299</v>
      </c>
      <c r="B117" s="80">
        <v>1</v>
      </c>
      <c r="C117" s="578">
        <v>31.36</v>
      </c>
      <c r="D117" s="578" t="s">
        <v>17</v>
      </c>
      <c r="E117" s="578">
        <v>56</v>
      </c>
      <c r="F117" s="588">
        <f t="shared" si="37"/>
        <v>1756.16</v>
      </c>
      <c r="G117" s="578">
        <v>0</v>
      </c>
      <c r="H117" s="96">
        <f t="shared" si="38"/>
        <v>0</v>
      </c>
      <c r="I117" s="578">
        <v>60</v>
      </c>
      <c r="J117" s="466">
        <v>12</v>
      </c>
      <c r="K117" s="116">
        <f t="shared" si="39"/>
        <v>22579.2</v>
      </c>
      <c r="L117" s="526">
        <f t="shared" si="40"/>
        <v>24335.36</v>
      </c>
      <c r="M117" s="77"/>
      <c r="N117" s="578" t="s">
        <v>287</v>
      </c>
      <c r="O117" s="607"/>
    </row>
    <row r="118" ht="15.75" customHeight="1" spans="1:15">
      <c r="A118" s="578" t="s">
        <v>300</v>
      </c>
      <c r="B118" s="80">
        <v>1</v>
      </c>
      <c r="C118" s="578">
        <v>42.56</v>
      </c>
      <c r="D118" s="578" t="s">
        <v>301</v>
      </c>
      <c r="E118" s="578">
        <v>56</v>
      </c>
      <c r="F118" s="588">
        <f t="shared" si="37"/>
        <v>2383.36</v>
      </c>
      <c r="G118" s="578">
        <v>0</v>
      </c>
      <c r="H118" s="96">
        <f t="shared" si="38"/>
        <v>0</v>
      </c>
      <c r="I118" s="578">
        <v>60</v>
      </c>
      <c r="J118" s="466">
        <v>12</v>
      </c>
      <c r="K118" s="116">
        <f t="shared" si="39"/>
        <v>30643.2</v>
      </c>
      <c r="L118" s="526">
        <f t="shared" si="40"/>
        <v>33026.56</v>
      </c>
      <c r="M118" s="77"/>
      <c r="N118" s="578" t="s">
        <v>287</v>
      </c>
      <c r="O118" s="607"/>
    </row>
    <row r="119" s="59" customFormat="1" ht="15.75" customHeight="1" spans="1:15">
      <c r="A119" s="84" t="s">
        <v>176</v>
      </c>
      <c r="B119" s="84">
        <v>1</v>
      </c>
      <c r="C119" s="84">
        <v>15</v>
      </c>
      <c r="D119" s="84"/>
      <c r="E119" s="84">
        <v>0</v>
      </c>
      <c r="F119" s="96">
        <v>0</v>
      </c>
      <c r="G119" s="578">
        <v>0</v>
      </c>
      <c r="H119" s="96">
        <f t="shared" si="38"/>
        <v>0</v>
      </c>
      <c r="I119" s="84">
        <v>15</v>
      </c>
      <c r="J119" s="85">
        <v>12</v>
      </c>
      <c r="K119" s="77">
        <f t="shared" si="39"/>
        <v>2700</v>
      </c>
      <c r="L119" s="526">
        <f t="shared" si="40"/>
        <v>2700</v>
      </c>
      <c r="M119" s="77"/>
      <c r="N119" s="84" t="s">
        <v>287</v>
      </c>
      <c r="O119" s="401"/>
    </row>
    <row r="120" s="59" customFormat="1" ht="15.75" customHeight="1" spans="1:15">
      <c r="A120" s="419" t="s">
        <v>302</v>
      </c>
      <c r="B120" s="84">
        <v>1</v>
      </c>
      <c r="C120" s="84">
        <v>25</v>
      </c>
      <c r="D120" s="84" t="s">
        <v>17</v>
      </c>
      <c r="E120" s="84">
        <v>56</v>
      </c>
      <c r="F120" s="588">
        <f>C120*E120</f>
        <v>1400</v>
      </c>
      <c r="G120" s="578">
        <v>0</v>
      </c>
      <c r="H120" s="96">
        <f t="shared" si="38"/>
        <v>0</v>
      </c>
      <c r="I120" s="578">
        <v>60</v>
      </c>
      <c r="J120" s="466">
        <v>12</v>
      </c>
      <c r="K120" s="77">
        <f t="shared" si="39"/>
        <v>18000</v>
      </c>
      <c r="L120" s="526">
        <f t="shared" si="40"/>
        <v>19400</v>
      </c>
      <c r="M120" s="77"/>
      <c r="N120" s="84" t="s">
        <v>287</v>
      </c>
      <c r="O120" s="401"/>
    </row>
    <row r="121" s="59" customFormat="1" ht="15.75" customHeight="1" spans="1:15">
      <c r="A121" s="84" t="s">
        <v>303</v>
      </c>
      <c r="B121" s="84">
        <v>1</v>
      </c>
      <c r="C121" s="84">
        <v>22</v>
      </c>
      <c r="D121" s="84" t="s">
        <v>27</v>
      </c>
      <c r="E121" s="85">
        <v>56</v>
      </c>
      <c r="F121" s="77">
        <f>C121*E121</f>
        <v>1232</v>
      </c>
      <c r="G121" s="85">
        <v>0</v>
      </c>
      <c r="H121" s="96">
        <f t="shared" ref="H121:H122" si="41">C121*G121</f>
        <v>0</v>
      </c>
      <c r="I121" s="578">
        <v>60</v>
      </c>
      <c r="J121" s="85">
        <v>12</v>
      </c>
      <c r="K121" s="77">
        <f t="shared" si="39"/>
        <v>15840</v>
      </c>
      <c r="L121" s="77">
        <f>K121+H121+F121</f>
        <v>17072</v>
      </c>
      <c r="M121" s="77"/>
      <c r="N121" s="84" t="s">
        <v>287</v>
      </c>
      <c r="O121" s="400"/>
    </row>
    <row r="122" s="59" customFormat="1" ht="15.75" customHeight="1" spans="1:15">
      <c r="A122" s="84" t="s">
        <v>304</v>
      </c>
      <c r="B122" s="84">
        <v>1</v>
      </c>
      <c r="C122" s="84">
        <v>22</v>
      </c>
      <c r="D122" s="84" t="s">
        <v>27</v>
      </c>
      <c r="E122" s="85">
        <v>56</v>
      </c>
      <c r="F122" s="77">
        <f>C122*E122</f>
        <v>1232</v>
      </c>
      <c r="G122" s="85">
        <v>0</v>
      </c>
      <c r="H122" s="96">
        <f t="shared" si="41"/>
        <v>0</v>
      </c>
      <c r="I122" s="578">
        <v>60</v>
      </c>
      <c r="J122" s="85">
        <v>12</v>
      </c>
      <c r="K122" s="77">
        <f t="shared" si="39"/>
        <v>15840</v>
      </c>
      <c r="L122" s="77">
        <f>K122+H122+F122</f>
        <v>17072</v>
      </c>
      <c r="M122" s="77"/>
      <c r="N122" s="84" t="s">
        <v>287</v>
      </c>
      <c r="O122" s="400"/>
    </row>
    <row r="123" s="267" customFormat="1" ht="13.5" customHeight="1" spans="1:15">
      <c r="A123" s="272" t="s">
        <v>23</v>
      </c>
      <c r="B123" s="272"/>
      <c r="C123" s="272"/>
      <c r="D123" s="272"/>
      <c r="E123" s="389"/>
      <c r="F123" s="278">
        <f>SUM(F104:F122)</f>
        <v>43787.52</v>
      </c>
      <c r="G123" s="278"/>
      <c r="H123" s="278">
        <f t="shared" ref="H123:L123" si="42">SUM(H104:H122)</f>
        <v>0</v>
      </c>
      <c r="I123" s="278"/>
      <c r="J123" s="278"/>
      <c r="K123" s="278">
        <f t="shared" si="42"/>
        <v>400082.4</v>
      </c>
      <c r="L123" s="278">
        <f t="shared" si="42"/>
        <v>443869.92</v>
      </c>
      <c r="M123" s="398"/>
      <c r="N123" s="406" t="s">
        <v>287</v>
      </c>
      <c r="O123" s="405"/>
    </row>
    <row r="124" s="59" customFormat="1" ht="13.5" customHeight="1" spans="1:15">
      <c r="A124" s="84" t="s">
        <v>205</v>
      </c>
      <c r="B124" s="84">
        <v>1</v>
      </c>
      <c r="C124" s="84">
        <v>24</v>
      </c>
      <c r="D124" s="84" t="s">
        <v>17</v>
      </c>
      <c r="E124" s="84">
        <v>56</v>
      </c>
      <c r="F124" s="96">
        <f>C124*E124</f>
        <v>1344</v>
      </c>
      <c r="G124" s="84">
        <v>0</v>
      </c>
      <c r="H124" s="96">
        <f>C124*G124</f>
        <v>0</v>
      </c>
      <c r="I124" s="84">
        <v>60</v>
      </c>
      <c r="J124" s="85">
        <v>12</v>
      </c>
      <c r="K124" s="96">
        <f>C124*I124*J124</f>
        <v>17280</v>
      </c>
      <c r="L124" s="96">
        <f>K124+H124+F124</f>
        <v>18624</v>
      </c>
      <c r="M124" s="409"/>
      <c r="N124" s="84" t="s">
        <v>305</v>
      </c>
      <c r="O124" s="410"/>
    </row>
    <row r="125" s="377" customFormat="1" ht="13.5" customHeight="1" spans="1:15">
      <c r="A125" s="448" t="s">
        <v>306</v>
      </c>
      <c r="B125" s="79">
        <v>1</v>
      </c>
      <c r="C125" s="79">
        <v>25</v>
      </c>
      <c r="D125" s="431" t="s">
        <v>31</v>
      </c>
      <c r="E125" s="84">
        <v>56</v>
      </c>
      <c r="F125" s="77">
        <f>C125*E125</f>
        <v>1400</v>
      </c>
      <c r="G125" s="84">
        <v>0</v>
      </c>
      <c r="H125" s="96">
        <f>C125*G125</f>
        <v>0</v>
      </c>
      <c r="I125" s="578">
        <v>60</v>
      </c>
      <c r="J125" s="85">
        <v>12</v>
      </c>
      <c r="K125" s="77">
        <f>C125*I125*J125</f>
        <v>18000</v>
      </c>
      <c r="L125" s="77">
        <f>F125+H125+K125</f>
        <v>19400</v>
      </c>
      <c r="M125" s="409"/>
      <c r="N125" s="84" t="s">
        <v>305</v>
      </c>
      <c r="O125" s="469"/>
    </row>
    <row r="126" s="377" customFormat="1" ht="13.5" customHeight="1" spans="1:15">
      <c r="A126" s="448" t="s">
        <v>307</v>
      </c>
      <c r="B126" s="84">
        <v>1</v>
      </c>
      <c r="C126" s="79">
        <v>25</v>
      </c>
      <c r="D126" s="431" t="s">
        <v>17</v>
      </c>
      <c r="E126" s="84">
        <v>56</v>
      </c>
      <c r="F126" s="77">
        <f>C126*E126</f>
        <v>1400</v>
      </c>
      <c r="G126" s="84">
        <v>0</v>
      </c>
      <c r="H126" s="96">
        <f>C126*G126</f>
        <v>0</v>
      </c>
      <c r="I126" s="84">
        <v>60</v>
      </c>
      <c r="J126" s="85">
        <v>12</v>
      </c>
      <c r="K126" s="77">
        <f>C126*I126*J126</f>
        <v>18000</v>
      </c>
      <c r="L126" s="77">
        <f>F126+H126+K126</f>
        <v>19400</v>
      </c>
      <c r="M126" s="409"/>
      <c r="N126" s="84" t="s">
        <v>305</v>
      </c>
      <c r="O126" s="469"/>
    </row>
    <row r="127" s="377" customFormat="1" ht="13.5" customHeight="1" spans="1:15">
      <c r="A127" s="272" t="s">
        <v>23</v>
      </c>
      <c r="B127" s="595"/>
      <c r="C127" s="595"/>
      <c r="D127" s="596"/>
      <c r="E127" s="312"/>
      <c r="F127" s="278">
        <f>SUM(F124:F126)</f>
        <v>4144</v>
      </c>
      <c r="G127" s="278"/>
      <c r="H127" s="278">
        <f t="shared" ref="H127:L127" si="43">SUM(H124:H126)</f>
        <v>0</v>
      </c>
      <c r="I127" s="278"/>
      <c r="J127" s="278"/>
      <c r="K127" s="278">
        <f t="shared" si="43"/>
        <v>53280</v>
      </c>
      <c r="L127" s="278">
        <f t="shared" si="43"/>
        <v>57424</v>
      </c>
      <c r="M127" s="411"/>
      <c r="N127" s="420" t="s">
        <v>305</v>
      </c>
      <c r="O127" s="469"/>
    </row>
    <row r="128" s="59" customFormat="1" ht="13.5" customHeight="1" spans="1:15">
      <c r="A128" s="84" t="s">
        <v>308</v>
      </c>
      <c r="B128" s="84">
        <v>1</v>
      </c>
      <c r="C128" s="84">
        <v>25</v>
      </c>
      <c r="D128" s="84"/>
      <c r="E128" s="84">
        <v>56</v>
      </c>
      <c r="F128" s="96">
        <f>C128*E128</f>
        <v>1400</v>
      </c>
      <c r="G128" s="84">
        <v>0</v>
      </c>
      <c r="H128" s="96">
        <f>C128*G128</f>
        <v>0</v>
      </c>
      <c r="I128" s="84">
        <v>60</v>
      </c>
      <c r="J128" s="85">
        <v>12</v>
      </c>
      <c r="K128" s="77">
        <f>C128*I128*J128</f>
        <v>18000</v>
      </c>
      <c r="L128" s="77">
        <f>F128+H128+K128</f>
        <v>19400</v>
      </c>
      <c r="M128" s="425"/>
      <c r="N128" s="84" t="s">
        <v>309</v>
      </c>
      <c r="O128" s="401"/>
    </row>
    <row r="129" s="267" customFormat="1" ht="13.5" customHeight="1" spans="1:15">
      <c r="A129" s="391" t="s">
        <v>23</v>
      </c>
      <c r="B129" s="391"/>
      <c r="C129" s="391"/>
      <c r="D129" s="391"/>
      <c r="E129" s="391"/>
      <c r="F129" s="91">
        <f>SUM(F128)</f>
        <v>1400</v>
      </c>
      <c r="G129" s="91"/>
      <c r="H129" s="91">
        <f t="shared" ref="H129:L129" si="44">SUM(H128)</f>
        <v>0</v>
      </c>
      <c r="I129" s="91"/>
      <c r="J129" s="91"/>
      <c r="K129" s="91">
        <f t="shared" si="44"/>
        <v>18000</v>
      </c>
      <c r="L129" s="91">
        <f t="shared" si="44"/>
        <v>19400</v>
      </c>
      <c r="M129" s="426"/>
      <c r="N129" s="420" t="s">
        <v>309</v>
      </c>
      <c r="O129" s="461"/>
    </row>
    <row r="130" s="59" customFormat="1" ht="13.5" customHeight="1" spans="1:15">
      <c r="A130" s="84" t="s">
        <v>310</v>
      </c>
      <c r="B130" s="84">
        <v>2.5</v>
      </c>
      <c r="C130" s="84">
        <v>55</v>
      </c>
      <c r="D130" s="84"/>
      <c r="E130" s="84">
        <v>56</v>
      </c>
      <c r="F130" s="96">
        <f t="shared" ref="F130:F133" si="45">C130*E130</f>
        <v>3080</v>
      </c>
      <c r="G130" s="84">
        <v>0</v>
      </c>
      <c r="H130" s="96">
        <f t="shared" ref="H130" si="46">C130*G130</f>
        <v>0</v>
      </c>
      <c r="I130" s="84">
        <v>60</v>
      </c>
      <c r="J130" s="85">
        <v>12</v>
      </c>
      <c r="K130" s="77">
        <f t="shared" ref="K130:K133" si="47">C130*I130*J130</f>
        <v>39600</v>
      </c>
      <c r="L130" s="77">
        <f t="shared" ref="L130:L133" si="48">F130+H130+K130</f>
        <v>42680</v>
      </c>
      <c r="M130" s="425"/>
      <c r="N130" s="84" t="s">
        <v>309</v>
      </c>
      <c r="O130" s="401"/>
    </row>
    <row r="131" s="59" customFormat="1" ht="13.5" customHeight="1" spans="1:15">
      <c r="A131" s="84" t="s">
        <v>311</v>
      </c>
      <c r="B131" s="84">
        <v>2</v>
      </c>
      <c r="C131" s="84">
        <v>44</v>
      </c>
      <c r="D131" s="84"/>
      <c r="E131" s="84">
        <v>56</v>
      </c>
      <c r="F131" s="96">
        <f t="shared" si="45"/>
        <v>2464</v>
      </c>
      <c r="G131" s="84">
        <v>0</v>
      </c>
      <c r="H131" s="96">
        <f t="shared" ref="H131" si="49">C131*G131</f>
        <v>0</v>
      </c>
      <c r="I131" s="84">
        <v>60</v>
      </c>
      <c r="J131" s="85">
        <v>12</v>
      </c>
      <c r="K131" s="77">
        <f t="shared" si="47"/>
        <v>31680</v>
      </c>
      <c r="L131" s="77">
        <f t="shared" si="48"/>
        <v>34144</v>
      </c>
      <c r="M131" s="425"/>
      <c r="N131" s="84" t="s">
        <v>309</v>
      </c>
      <c r="O131" s="401"/>
    </row>
    <row r="132" s="59" customFormat="1" ht="13.5" customHeight="1" spans="1:15">
      <c r="A132" s="84" t="s">
        <v>312</v>
      </c>
      <c r="B132" s="84">
        <v>2</v>
      </c>
      <c r="C132" s="84">
        <v>50</v>
      </c>
      <c r="D132" s="84"/>
      <c r="E132" s="84">
        <v>56</v>
      </c>
      <c r="F132" s="96">
        <f t="shared" si="45"/>
        <v>2800</v>
      </c>
      <c r="G132" s="84">
        <v>0</v>
      </c>
      <c r="H132" s="96">
        <v>0</v>
      </c>
      <c r="I132" s="84">
        <v>60</v>
      </c>
      <c r="J132" s="85">
        <v>12</v>
      </c>
      <c r="K132" s="77">
        <f t="shared" si="47"/>
        <v>36000</v>
      </c>
      <c r="L132" s="526">
        <f t="shared" si="48"/>
        <v>38800</v>
      </c>
      <c r="M132" s="425"/>
      <c r="N132" s="84" t="s">
        <v>309</v>
      </c>
      <c r="O132" s="410"/>
    </row>
    <row r="133" s="59" customFormat="1" ht="13.5" customHeight="1" spans="1:15">
      <c r="A133" s="84" t="s">
        <v>313</v>
      </c>
      <c r="B133" s="84">
        <v>3</v>
      </c>
      <c r="C133" s="84">
        <v>75</v>
      </c>
      <c r="D133" s="84"/>
      <c r="E133" s="84">
        <v>56</v>
      </c>
      <c r="F133" s="96">
        <f t="shared" si="45"/>
        <v>4200</v>
      </c>
      <c r="G133" s="84">
        <v>0</v>
      </c>
      <c r="H133" s="96">
        <f>C133*G133</f>
        <v>0</v>
      </c>
      <c r="I133" s="84">
        <v>60</v>
      </c>
      <c r="J133" s="85">
        <v>12</v>
      </c>
      <c r="K133" s="77">
        <f t="shared" si="47"/>
        <v>54000</v>
      </c>
      <c r="L133" s="77">
        <f t="shared" si="48"/>
        <v>58200</v>
      </c>
      <c r="M133" s="425"/>
      <c r="N133" s="84" t="s">
        <v>309</v>
      </c>
      <c r="O133" s="401"/>
    </row>
    <row r="134" s="267" customFormat="1" ht="13.5" customHeight="1" spans="1:15">
      <c r="A134" s="272" t="s">
        <v>23</v>
      </c>
      <c r="B134" s="272"/>
      <c r="C134" s="272"/>
      <c r="D134" s="272"/>
      <c r="E134" s="272"/>
      <c r="F134" s="279">
        <f>SUM(F130:F133)</f>
        <v>12544</v>
      </c>
      <c r="G134" s="279"/>
      <c r="H134" s="279">
        <f t="shared" ref="H134:L134" si="50">SUM(H130:H133)</f>
        <v>0</v>
      </c>
      <c r="I134" s="279"/>
      <c r="J134" s="279"/>
      <c r="K134" s="279">
        <f t="shared" si="50"/>
        <v>161280</v>
      </c>
      <c r="L134" s="279">
        <f t="shared" si="50"/>
        <v>173824</v>
      </c>
      <c r="M134" s="426"/>
      <c r="N134" s="420" t="s">
        <v>309</v>
      </c>
      <c r="O134" s="403"/>
    </row>
    <row r="135" s="59" customFormat="1" ht="15" customHeight="1" spans="1:15">
      <c r="A135" s="84" t="s">
        <v>314</v>
      </c>
      <c r="B135" s="84">
        <v>1</v>
      </c>
      <c r="C135" s="84">
        <v>22</v>
      </c>
      <c r="D135" s="84" t="s">
        <v>17</v>
      </c>
      <c r="E135" s="84">
        <v>56</v>
      </c>
      <c r="F135" s="96">
        <f>C135*E135</f>
        <v>1232</v>
      </c>
      <c r="G135" s="84">
        <v>0</v>
      </c>
      <c r="H135" s="96">
        <f t="shared" ref="H135:H138" si="51">C135*G135</f>
        <v>0</v>
      </c>
      <c r="I135" s="84">
        <v>60</v>
      </c>
      <c r="J135" s="85">
        <v>12</v>
      </c>
      <c r="K135" s="77">
        <f>C135*I135*J135</f>
        <v>15840</v>
      </c>
      <c r="L135" s="77">
        <f>K135+H135+F135</f>
        <v>17072</v>
      </c>
      <c r="M135" s="77"/>
      <c r="N135" s="84" t="s">
        <v>315</v>
      </c>
      <c r="O135" s="401"/>
    </row>
    <row r="136" s="59" customFormat="1" ht="15" customHeight="1" spans="1:15">
      <c r="A136" s="271" t="s">
        <v>207</v>
      </c>
      <c r="B136" s="271">
        <v>3</v>
      </c>
      <c r="C136" s="271">
        <v>75</v>
      </c>
      <c r="D136" s="271"/>
      <c r="E136" s="84">
        <v>56</v>
      </c>
      <c r="F136" s="96">
        <f>C136*E136</f>
        <v>4200</v>
      </c>
      <c r="G136" s="84">
        <v>0</v>
      </c>
      <c r="H136" s="96">
        <f t="shared" si="51"/>
        <v>0</v>
      </c>
      <c r="I136" s="84">
        <v>60</v>
      </c>
      <c r="J136" s="85">
        <v>12</v>
      </c>
      <c r="K136" s="77">
        <f>C136*I136*J136</f>
        <v>54000</v>
      </c>
      <c r="L136" s="77">
        <f>K136+H136+F136</f>
        <v>58200</v>
      </c>
      <c r="M136" s="77"/>
      <c r="N136" s="84" t="s">
        <v>315</v>
      </c>
      <c r="O136" s="401"/>
    </row>
    <row r="137" s="59" customFormat="1" ht="15" customHeight="1" spans="1:15">
      <c r="A137" s="84" t="s">
        <v>264</v>
      </c>
      <c r="B137" s="84">
        <v>1</v>
      </c>
      <c r="C137" s="84">
        <v>7.5</v>
      </c>
      <c r="D137" s="84" t="s">
        <v>17</v>
      </c>
      <c r="E137" s="84">
        <v>56</v>
      </c>
      <c r="F137" s="96">
        <f>C137*E137</f>
        <v>420</v>
      </c>
      <c r="G137" s="84">
        <v>0</v>
      </c>
      <c r="H137" s="96">
        <f t="shared" si="51"/>
        <v>0</v>
      </c>
      <c r="I137" s="84">
        <v>60</v>
      </c>
      <c r="J137" s="85">
        <v>12</v>
      </c>
      <c r="K137" s="77">
        <f>C137*I137*J137</f>
        <v>5400</v>
      </c>
      <c r="L137" s="77">
        <f>F137+H137+K137</f>
        <v>5820</v>
      </c>
      <c r="M137" s="77"/>
      <c r="N137" s="84" t="s">
        <v>315</v>
      </c>
      <c r="O137" s="401"/>
    </row>
    <row r="138" s="59" customFormat="1" ht="15" customHeight="1" spans="1:15">
      <c r="A138" s="84" t="s">
        <v>207</v>
      </c>
      <c r="B138" s="84">
        <v>1</v>
      </c>
      <c r="C138" s="84">
        <v>25</v>
      </c>
      <c r="D138" s="84"/>
      <c r="E138" s="84">
        <v>56</v>
      </c>
      <c r="F138" s="96">
        <f>C138*E138</f>
        <v>1400</v>
      </c>
      <c r="G138" s="84">
        <v>0</v>
      </c>
      <c r="H138" s="96">
        <f t="shared" si="51"/>
        <v>0</v>
      </c>
      <c r="I138" s="84">
        <v>60</v>
      </c>
      <c r="J138" s="85">
        <v>12</v>
      </c>
      <c r="K138" s="77">
        <f>C138*I138*J138</f>
        <v>18000</v>
      </c>
      <c r="L138" s="77">
        <f>K138+H138+F138</f>
        <v>19400</v>
      </c>
      <c r="M138" s="77"/>
      <c r="N138" s="84" t="s">
        <v>315</v>
      </c>
      <c r="O138" s="401"/>
    </row>
    <row r="139" s="59" customFormat="1" ht="15" customHeight="1" spans="1:15">
      <c r="A139" s="272" t="s">
        <v>23</v>
      </c>
      <c r="B139" s="272"/>
      <c r="C139" s="272"/>
      <c r="D139" s="272"/>
      <c r="E139" s="272"/>
      <c r="F139" s="279">
        <f>SUM(F135:F138)</f>
        <v>7252</v>
      </c>
      <c r="G139" s="279"/>
      <c r="H139" s="279">
        <f t="shared" ref="H139:L139" si="52">SUM(H135:H138)</f>
        <v>0</v>
      </c>
      <c r="I139" s="279"/>
      <c r="J139" s="279"/>
      <c r="K139" s="279">
        <f t="shared" si="52"/>
        <v>93240</v>
      </c>
      <c r="L139" s="279">
        <f t="shared" si="52"/>
        <v>100492</v>
      </c>
      <c r="M139" s="398"/>
      <c r="N139" s="420" t="s">
        <v>315</v>
      </c>
      <c r="O139" s="401"/>
    </row>
    <row r="140" s="64" customFormat="1" ht="15" customHeight="1" spans="1:15">
      <c r="A140" s="609" t="s">
        <v>190</v>
      </c>
      <c r="B140" s="101"/>
      <c r="C140" s="101"/>
      <c r="D140" s="101"/>
      <c r="E140" s="101"/>
      <c r="F140" s="610">
        <f>F9+F16+F22+F27+F33+F40+F42+F44+F47+F55+F65+F70+F74+F76+F95+F103+F123+F127+F129+F134+F139</f>
        <v>216851.04</v>
      </c>
      <c r="G140" s="610"/>
      <c r="H140" s="610">
        <f t="shared" ref="H140:L140" si="53">H9+H16+H22+H27+H33+H40+H42+H44+H47+H55+H65+H70+H74+H76+H95+H103+H123+H127+H129+H134+H139</f>
        <v>0</v>
      </c>
      <c r="I140" s="610"/>
      <c r="J140" s="610"/>
      <c r="K140" s="610">
        <f t="shared" si="53"/>
        <v>2644192.8</v>
      </c>
      <c r="L140" s="610">
        <f t="shared" si="53"/>
        <v>2861043.84</v>
      </c>
      <c r="M140" s="614"/>
      <c r="N140" s="615" t="s">
        <v>316</v>
      </c>
      <c r="O140" s="616"/>
    </row>
    <row r="141" s="59" customFormat="1" ht="15.75" customHeight="1" spans="1:15">
      <c r="A141" s="233" t="s">
        <v>191</v>
      </c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</row>
    <row r="142" ht="15.75" customHeight="1" spans="1:15">
      <c r="A142" s="63" t="s">
        <v>192</v>
      </c>
      <c r="J142" s="63"/>
      <c r="O142" s="264"/>
    </row>
    <row r="143" ht="15.75" customHeight="1" spans="6:10">
      <c r="F143" s="611" t="s">
        <v>317</v>
      </c>
      <c r="H143" s="612">
        <f>F39+F86+F124+F11</f>
        <v>8937.6</v>
      </c>
      <c r="J143" s="612"/>
    </row>
    <row r="144" ht="15.75" customHeight="1" spans="6:9">
      <c r="F144" s="611" t="s">
        <v>195</v>
      </c>
      <c r="H144" s="613">
        <f>F140-H143</f>
        <v>207913.44</v>
      </c>
      <c r="I144" s="613"/>
    </row>
  </sheetData>
  <autoFilter ref="A2:O144">
    <extLst/>
  </autoFilter>
  <mergeCells count="5">
    <mergeCell ref="A1:O1"/>
    <mergeCell ref="N140:O140"/>
    <mergeCell ref="A141:O141"/>
    <mergeCell ref="H144:I144"/>
    <mergeCell ref="O3:O7"/>
  </mergeCells>
  <pageMargins left="0.94488188976378" right="0.15748031496063" top="0.708661417322835" bottom="0.551181102362205" header="0.393700787401575" footer="0.236220472440945"/>
  <pageSetup paperSize="9" scale="90" fitToHeight="6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opLeftCell="A7" workbookViewId="0">
      <selection activeCell="F20" sqref="F20:K20"/>
    </sheetView>
  </sheetViews>
  <sheetFormatPr defaultColWidth="9" defaultRowHeight="12"/>
  <cols>
    <col min="1" max="1" width="11.25" style="292" customWidth="1"/>
    <col min="2" max="2" width="4" style="292" customWidth="1"/>
    <col min="3" max="3" width="4.75" style="292" customWidth="1"/>
    <col min="4" max="4" width="9.125" style="292" customWidth="1"/>
    <col min="5" max="5" width="5.625" style="292" customWidth="1"/>
    <col min="6" max="6" width="10.125" style="557" customWidth="1"/>
    <col min="7" max="7" width="6.125" style="292" customWidth="1"/>
    <col min="8" max="8" width="8.625" style="558" customWidth="1"/>
    <col min="9" max="9" width="5.625" style="292" customWidth="1"/>
    <col min="10" max="10" width="5.375" style="292" customWidth="1"/>
    <col min="11" max="11" width="11.375" style="558" customWidth="1"/>
    <col min="12" max="13" width="11.125" style="558" customWidth="1"/>
    <col min="14" max="14" width="11" style="292" customWidth="1"/>
    <col min="15" max="15" width="12.5" style="292" customWidth="1"/>
    <col min="16" max="16" width="11.5" style="63" customWidth="1"/>
    <col min="17" max="16384" width="9" style="63"/>
  </cols>
  <sheetData>
    <row r="1" ht="36" customHeight="1" spans="1:15">
      <c r="A1" s="559" t="s">
        <v>318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</row>
    <row r="2" s="59" customFormat="1" ht="78.75" customHeight="1" spans="1:15">
      <c r="A2" s="68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s="59" customFormat="1" ht="18" customHeight="1" spans="1:15">
      <c r="A3" s="84" t="s">
        <v>319</v>
      </c>
      <c r="B3" s="84">
        <v>1</v>
      </c>
      <c r="C3" s="84">
        <v>22</v>
      </c>
      <c r="D3" s="84" t="s">
        <v>17</v>
      </c>
      <c r="E3" s="81">
        <v>56</v>
      </c>
      <c r="F3" s="560">
        <v>0</v>
      </c>
      <c r="G3" s="84">
        <v>0</v>
      </c>
      <c r="H3" s="83">
        <f>C3*G3</f>
        <v>0</v>
      </c>
      <c r="I3" s="86">
        <v>60</v>
      </c>
      <c r="J3" s="85">
        <v>0</v>
      </c>
      <c r="K3" s="77">
        <v>0</v>
      </c>
      <c r="L3" s="77">
        <f>K3+H3+F3</f>
        <v>0</v>
      </c>
      <c r="M3" s="77"/>
      <c r="N3" s="84" t="s">
        <v>22</v>
      </c>
      <c r="O3" s="571"/>
    </row>
    <row r="4" s="59" customFormat="1" ht="18" customHeight="1" spans="1:15">
      <c r="A4" s="272" t="s">
        <v>23</v>
      </c>
      <c r="B4" s="312"/>
      <c r="C4" s="312"/>
      <c r="D4" s="312"/>
      <c r="E4" s="486"/>
      <c r="F4" s="561"/>
      <c r="G4" s="312"/>
      <c r="H4" s="562"/>
      <c r="I4" s="486"/>
      <c r="J4" s="387"/>
      <c r="K4" s="388"/>
      <c r="L4" s="388"/>
      <c r="M4" s="77"/>
      <c r="N4" s="84"/>
      <c r="O4" s="84"/>
    </row>
    <row r="5" s="59" customFormat="1" ht="18" customHeight="1" spans="1:15">
      <c r="A5" s="81" t="s">
        <v>320</v>
      </c>
      <c r="B5" s="81">
        <v>1</v>
      </c>
      <c r="C5" s="81">
        <v>22</v>
      </c>
      <c r="D5" s="81" t="s">
        <v>17</v>
      </c>
      <c r="E5" s="81">
        <v>56</v>
      </c>
      <c r="F5" s="77">
        <f>C5*E5</f>
        <v>1232</v>
      </c>
      <c r="G5" s="81">
        <v>0</v>
      </c>
      <c r="H5" s="83">
        <f>C5*G5</f>
        <v>0</v>
      </c>
      <c r="I5" s="86">
        <v>60</v>
      </c>
      <c r="J5" s="85">
        <v>12</v>
      </c>
      <c r="K5" s="77">
        <f>C5*I5*J5</f>
        <v>15840</v>
      </c>
      <c r="L5" s="77">
        <f t="shared" ref="L5:L11" si="0">K5+H5+F5</f>
        <v>17072</v>
      </c>
      <c r="M5" s="425"/>
      <c r="N5" s="81" t="s">
        <v>321</v>
      </c>
      <c r="O5" s="571"/>
    </row>
    <row r="6" ht="18" customHeight="1" spans="1:15">
      <c r="A6" s="80" t="s">
        <v>322</v>
      </c>
      <c r="B6" s="80">
        <v>1.5</v>
      </c>
      <c r="C6" s="80">
        <v>34.1</v>
      </c>
      <c r="D6" s="80" t="s">
        <v>17</v>
      </c>
      <c r="E6" s="86">
        <v>56</v>
      </c>
      <c r="F6" s="77">
        <f>C6*E6</f>
        <v>1909.6</v>
      </c>
      <c r="G6" s="86">
        <v>0</v>
      </c>
      <c r="H6" s="83">
        <f>C6*G6</f>
        <v>0</v>
      </c>
      <c r="I6" s="86">
        <v>60</v>
      </c>
      <c r="J6" s="466">
        <v>12</v>
      </c>
      <c r="K6" s="116">
        <f>C6*I6*J10</f>
        <v>24552</v>
      </c>
      <c r="L6" s="77">
        <f t="shared" si="0"/>
        <v>26461.6</v>
      </c>
      <c r="M6" s="425"/>
      <c r="N6" s="80" t="s">
        <v>321</v>
      </c>
      <c r="O6" s="80"/>
    </row>
    <row r="7" s="64" customFormat="1" ht="18" customHeight="1" spans="1:15">
      <c r="A7" s="391" t="s">
        <v>23</v>
      </c>
      <c r="B7" s="391"/>
      <c r="C7" s="391"/>
      <c r="D7" s="391"/>
      <c r="E7" s="88"/>
      <c r="F7" s="122">
        <f>SUM(F5:F6)</f>
        <v>3141.6</v>
      </c>
      <c r="G7" s="88"/>
      <c r="H7" s="91"/>
      <c r="I7" s="88"/>
      <c r="J7" s="89"/>
      <c r="K7" s="122">
        <f>SUM(K5:K6)</f>
        <v>40392</v>
      </c>
      <c r="L7" s="122">
        <f>SUM(L5:L6)</f>
        <v>43533.6</v>
      </c>
      <c r="M7" s="426"/>
      <c r="N7" s="420" t="s">
        <v>321</v>
      </c>
      <c r="O7" s="420"/>
    </row>
    <row r="8" ht="18" customHeight="1" spans="1:15">
      <c r="A8" s="80" t="s">
        <v>323</v>
      </c>
      <c r="B8" s="80">
        <v>1</v>
      </c>
      <c r="C8" s="80">
        <v>22</v>
      </c>
      <c r="D8" s="80" t="s">
        <v>17</v>
      </c>
      <c r="E8" s="86">
        <v>56</v>
      </c>
      <c r="F8" s="77">
        <f>C8*E8</f>
        <v>1232</v>
      </c>
      <c r="G8" s="86">
        <v>0</v>
      </c>
      <c r="H8" s="83">
        <f>C8*G8</f>
        <v>0</v>
      </c>
      <c r="I8" s="86">
        <v>60</v>
      </c>
      <c r="J8" s="466">
        <v>12</v>
      </c>
      <c r="K8" s="116">
        <f>C8*I8*J8</f>
        <v>15840</v>
      </c>
      <c r="L8" s="77">
        <f t="shared" si="0"/>
        <v>17072</v>
      </c>
      <c r="M8" s="425"/>
      <c r="N8" s="80" t="s">
        <v>321</v>
      </c>
      <c r="O8" s="80"/>
    </row>
    <row r="9" ht="18" customHeight="1" spans="1:15">
      <c r="A9" s="80" t="s">
        <v>324</v>
      </c>
      <c r="B9" s="80">
        <v>1</v>
      </c>
      <c r="C9" s="80">
        <v>22</v>
      </c>
      <c r="D9" s="80" t="s">
        <v>17</v>
      </c>
      <c r="E9" s="86">
        <v>56</v>
      </c>
      <c r="F9" s="77">
        <f>C9*E9</f>
        <v>1232</v>
      </c>
      <c r="G9" s="86">
        <v>0</v>
      </c>
      <c r="H9" s="83">
        <f>C9*G9</f>
        <v>0</v>
      </c>
      <c r="I9" s="86">
        <v>60</v>
      </c>
      <c r="J9" s="466">
        <v>12</v>
      </c>
      <c r="K9" s="116">
        <f>C9*I9*J6</f>
        <v>15840</v>
      </c>
      <c r="L9" s="77">
        <f t="shared" si="0"/>
        <v>17072</v>
      </c>
      <c r="M9" s="425"/>
      <c r="N9" s="80" t="s">
        <v>321</v>
      </c>
      <c r="O9" s="80"/>
    </row>
    <row r="10" ht="18" customHeight="1" spans="1:15">
      <c r="A10" s="80" t="s">
        <v>322</v>
      </c>
      <c r="B10" s="80">
        <v>1.5</v>
      </c>
      <c r="C10" s="80">
        <v>31.9</v>
      </c>
      <c r="D10" s="80" t="s">
        <v>17</v>
      </c>
      <c r="E10" s="86">
        <v>56</v>
      </c>
      <c r="F10" s="77">
        <f>C10*E10</f>
        <v>1786.4</v>
      </c>
      <c r="G10" s="86">
        <v>0</v>
      </c>
      <c r="H10" s="83">
        <f>C10*G10</f>
        <v>0</v>
      </c>
      <c r="I10" s="86">
        <v>60</v>
      </c>
      <c r="J10" s="466">
        <v>12</v>
      </c>
      <c r="K10" s="116">
        <f>C10*I10*J10</f>
        <v>22968</v>
      </c>
      <c r="L10" s="77">
        <f t="shared" si="0"/>
        <v>24754.4</v>
      </c>
      <c r="M10" s="425"/>
      <c r="N10" s="80" t="s">
        <v>321</v>
      </c>
      <c r="O10" s="80"/>
    </row>
    <row r="11" ht="18" customHeight="1" spans="1:15">
      <c r="A11" s="84" t="s">
        <v>325</v>
      </c>
      <c r="B11" s="84">
        <v>1</v>
      </c>
      <c r="C11" s="84">
        <v>23</v>
      </c>
      <c r="D11" s="84"/>
      <c r="E11" s="81">
        <v>0</v>
      </c>
      <c r="F11" s="77">
        <v>0</v>
      </c>
      <c r="G11" s="81"/>
      <c r="H11" s="96"/>
      <c r="I11" s="81">
        <v>20</v>
      </c>
      <c r="J11" s="85">
        <v>12</v>
      </c>
      <c r="K11" s="77">
        <f>C11*I11*J11</f>
        <v>5520</v>
      </c>
      <c r="L11" s="77">
        <f t="shared" si="0"/>
        <v>5520</v>
      </c>
      <c r="M11" s="425"/>
      <c r="N11" s="80" t="s">
        <v>321</v>
      </c>
      <c r="O11" s="80"/>
    </row>
    <row r="12" s="59" customFormat="1" ht="18" customHeight="1" spans="1:15">
      <c r="A12" s="272" t="s">
        <v>23</v>
      </c>
      <c r="B12" s="312"/>
      <c r="C12" s="272"/>
      <c r="D12" s="312"/>
      <c r="E12" s="394"/>
      <c r="F12" s="278">
        <f>SUM(F8:F11)</f>
        <v>4250.4</v>
      </c>
      <c r="G12" s="394"/>
      <c r="H12" s="446"/>
      <c r="I12" s="394"/>
      <c r="J12" s="389"/>
      <c r="K12" s="278">
        <f>SUM(K8:K11)</f>
        <v>60168</v>
      </c>
      <c r="L12" s="278">
        <f>SUM(L8:L11)</f>
        <v>64418.4</v>
      </c>
      <c r="M12" s="426"/>
      <c r="N12" s="420" t="s">
        <v>321</v>
      </c>
      <c r="O12" s="84"/>
    </row>
    <row r="13" ht="18" customHeight="1" spans="1:15">
      <c r="A13" s="86" t="s">
        <v>326</v>
      </c>
      <c r="B13" s="86">
        <v>2</v>
      </c>
      <c r="C13" s="86">
        <v>44</v>
      </c>
      <c r="D13" s="86" t="s">
        <v>17</v>
      </c>
      <c r="E13" s="86">
        <v>56</v>
      </c>
      <c r="F13" s="77">
        <f>C13*E13</f>
        <v>2464</v>
      </c>
      <c r="G13" s="86">
        <v>0</v>
      </c>
      <c r="H13" s="83">
        <f>C13*G13</f>
        <v>0</v>
      </c>
      <c r="I13" s="86">
        <v>60</v>
      </c>
      <c r="J13" s="466">
        <v>12</v>
      </c>
      <c r="K13" s="116">
        <f>C13*I13*J13</f>
        <v>31680</v>
      </c>
      <c r="L13" s="77">
        <f>K13+H13+F13</f>
        <v>34144</v>
      </c>
      <c r="M13" s="77"/>
      <c r="N13" s="86" t="s">
        <v>327</v>
      </c>
      <c r="O13" s="86"/>
    </row>
    <row r="14" ht="18" customHeight="1" spans="1:15">
      <c r="A14" s="86" t="s">
        <v>328</v>
      </c>
      <c r="B14" s="86">
        <v>1</v>
      </c>
      <c r="C14" s="86">
        <v>22</v>
      </c>
      <c r="D14" s="86" t="s">
        <v>17</v>
      </c>
      <c r="E14" s="86">
        <v>56</v>
      </c>
      <c r="F14" s="77">
        <f>C14*E14</f>
        <v>1232</v>
      </c>
      <c r="G14" s="86">
        <v>0</v>
      </c>
      <c r="H14" s="83">
        <f>C14*G14</f>
        <v>0</v>
      </c>
      <c r="I14" s="86">
        <v>60</v>
      </c>
      <c r="J14" s="466">
        <v>12</v>
      </c>
      <c r="K14" s="116">
        <f>C14*I14*J14</f>
        <v>15840</v>
      </c>
      <c r="L14" s="77">
        <f>K14+H14+F14</f>
        <v>17072</v>
      </c>
      <c r="M14" s="77"/>
      <c r="N14" s="86" t="s">
        <v>327</v>
      </c>
      <c r="O14" s="86"/>
    </row>
    <row r="15" ht="18" customHeight="1" spans="1:15">
      <c r="A15" s="86" t="s">
        <v>329</v>
      </c>
      <c r="B15" s="86">
        <v>1</v>
      </c>
      <c r="C15" s="86">
        <v>22</v>
      </c>
      <c r="D15" s="86" t="s">
        <v>17</v>
      </c>
      <c r="E15" s="86">
        <v>56</v>
      </c>
      <c r="F15" s="77">
        <f>C15*E15</f>
        <v>1232</v>
      </c>
      <c r="G15" s="86">
        <v>0</v>
      </c>
      <c r="H15" s="83">
        <f>C15*G15</f>
        <v>0</v>
      </c>
      <c r="I15" s="86">
        <v>60</v>
      </c>
      <c r="J15" s="466">
        <v>12</v>
      </c>
      <c r="K15" s="116">
        <f>C15*I15*J15</f>
        <v>15840</v>
      </c>
      <c r="L15" s="77">
        <f>K15+H15+F15</f>
        <v>17072</v>
      </c>
      <c r="M15" s="77"/>
      <c r="N15" s="86" t="s">
        <v>327</v>
      </c>
      <c r="O15" s="86"/>
    </row>
    <row r="16" ht="18" customHeight="1" spans="1:15">
      <c r="A16" s="86" t="s">
        <v>330</v>
      </c>
      <c r="B16" s="86">
        <v>1</v>
      </c>
      <c r="C16" s="86">
        <v>22</v>
      </c>
      <c r="D16" s="86" t="s">
        <v>17</v>
      </c>
      <c r="E16" s="86">
        <v>56</v>
      </c>
      <c r="F16" s="77">
        <f>C16*E16</f>
        <v>1232</v>
      </c>
      <c r="G16" s="86">
        <v>0</v>
      </c>
      <c r="H16" s="83">
        <f>C16*G16</f>
        <v>0</v>
      </c>
      <c r="I16" s="86">
        <v>60</v>
      </c>
      <c r="J16" s="466">
        <v>12</v>
      </c>
      <c r="K16" s="116">
        <f>C16*I16*J16</f>
        <v>15840</v>
      </c>
      <c r="L16" s="77">
        <f>K16+H16+F16</f>
        <v>17072</v>
      </c>
      <c r="M16" s="77"/>
      <c r="N16" s="86" t="s">
        <v>327</v>
      </c>
      <c r="O16" s="572"/>
    </row>
    <row r="17" s="64" customFormat="1" ht="18" customHeight="1" spans="1:15">
      <c r="A17" s="272" t="s">
        <v>23</v>
      </c>
      <c r="B17" s="394"/>
      <c r="C17" s="394"/>
      <c r="D17" s="394"/>
      <c r="E17" s="394"/>
      <c r="F17" s="278">
        <f>SUM(F13:F16)</f>
        <v>6160</v>
      </c>
      <c r="G17" s="394"/>
      <c r="H17" s="279"/>
      <c r="I17" s="394"/>
      <c r="J17" s="389"/>
      <c r="K17" s="278">
        <f>SUM(K13:K16)</f>
        <v>79200</v>
      </c>
      <c r="L17" s="278">
        <f>SUM(L13:L16)</f>
        <v>85360</v>
      </c>
      <c r="M17" s="398"/>
      <c r="N17" s="414" t="s">
        <v>327</v>
      </c>
      <c r="O17" s="573"/>
    </row>
    <row r="18" s="59" customFormat="1" ht="18" customHeight="1" spans="1:15">
      <c r="A18" s="84" t="s">
        <v>331</v>
      </c>
      <c r="B18" s="84">
        <v>2</v>
      </c>
      <c r="C18" s="84">
        <v>44</v>
      </c>
      <c r="D18" s="86" t="s">
        <v>17</v>
      </c>
      <c r="E18" s="86">
        <v>56</v>
      </c>
      <c r="F18" s="77">
        <f>C18*E18</f>
        <v>2464</v>
      </c>
      <c r="G18" s="86">
        <v>0</v>
      </c>
      <c r="H18" s="83">
        <f t="shared" ref="H18" si="1">C18*G18</f>
        <v>0</v>
      </c>
      <c r="I18" s="85">
        <v>60</v>
      </c>
      <c r="J18" s="466">
        <v>12</v>
      </c>
      <c r="K18" s="77">
        <f>C18*I18*J18</f>
        <v>31680</v>
      </c>
      <c r="L18" s="77">
        <f>K18+H18+F18</f>
        <v>34144</v>
      </c>
      <c r="M18" s="77"/>
      <c r="N18" s="86" t="s">
        <v>332</v>
      </c>
      <c r="O18" s="84"/>
    </row>
    <row r="19" s="59" customFormat="1" ht="18" customHeight="1" spans="1:15">
      <c r="A19" s="272" t="s">
        <v>23</v>
      </c>
      <c r="B19" s="486"/>
      <c r="C19" s="394"/>
      <c r="D19" s="486"/>
      <c r="E19" s="394"/>
      <c r="F19" s="278">
        <f>SUM(F18)</f>
        <v>2464</v>
      </c>
      <c r="G19" s="394"/>
      <c r="H19" s="446"/>
      <c r="I19" s="394"/>
      <c r="J19" s="394"/>
      <c r="K19" s="446">
        <f>SUM(K18)</f>
        <v>31680</v>
      </c>
      <c r="L19" s="446">
        <f>SUM(L18)</f>
        <v>34144</v>
      </c>
      <c r="M19" s="398"/>
      <c r="N19" s="414" t="s">
        <v>332</v>
      </c>
      <c r="O19" s="574"/>
    </row>
    <row r="20" s="292" customFormat="1" ht="18" customHeight="1" spans="1:15">
      <c r="A20" s="563" t="s">
        <v>190</v>
      </c>
      <c r="B20" s="563"/>
      <c r="C20" s="564"/>
      <c r="D20" s="564"/>
      <c r="E20" s="564"/>
      <c r="F20" s="565">
        <f>F7+F12+F17+F19</f>
        <v>16016</v>
      </c>
      <c r="G20" s="565"/>
      <c r="H20" s="565">
        <f t="shared" ref="H20:L20" si="2">H7+H12+H17+H19</f>
        <v>0</v>
      </c>
      <c r="I20" s="565"/>
      <c r="J20" s="565"/>
      <c r="K20" s="565">
        <f t="shared" si="2"/>
        <v>211440</v>
      </c>
      <c r="L20" s="565">
        <f t="shared" si="2"/>
        <v>227456</v>
      </c>
      <c r="M20" s="575"/>
      <c r="N20" s="574"/>
      <c r="O20" s="572"/>
    </row>
    <row r="21" s="59" customFormat="1" ht="18.75" customHeight="1" spans="1:16">
      <c r="A21" s="566" t="s">
        <v>191</v>
      </c>
      <c r="B21" s="566"/>
      <c r="C21" s="566"/>
      <c r="D21" s="566"/>
      <c r="E21" s="566"/>
      <c r="F21" s="566"/>
      <c r="G21" s="566"/>
      <c r="H21" s="566"/>
      <c r="I21" s="566"/>
      <c r="J21" s="566"/>
      <c r="K21" s="566"/>
      <c r="L21" s="566"/>
      <c r="M21" s="566"/>
      <c r="N21" s="566"/>
      <c r="O21" s="566"/>
      <c r="P21" s="264"/>
    </row>
    <row r="22" ht="23.25" customHeight="1" spans="1:15">
      <c r="A22" s="567" t="s">
        <v>192</v>
      </c>
      <c r="B22" s="567"/>
      <c r="C22" s="567"/>
      <c r="D22" s="567"/>
      <c r="E22" s="567"/>
      <c r="F22" s="568"/>
      <c r="G22" s="567"/>
      <c r="H22" s="569"/>
      <c r="I22" s="567"/>
      <c r="J22" s="567"/>
      <c r="K22" s="569"/>
      <c r="L22" s="569"/>
      <c r="M22" s="569"/>
      <c r="N22" s="567"/>
      <c r="O22" s="567"/>
    </row>
    <row r="23" s="264" customFormat="1" ht="33.6" customHeight="1" spans="1:15">
      <c r="A23" s="570"/>
      <c r="B23" s="570"/>
      <c r="C23" s="570"/>
      <c r="D23" s="570"/>
      <c r="E23" s="570"/>
      <c r="F23" s="570"/>
      <c r="G23" s="570"/>
      <c r="H23" s="570"/>
      <c r="I23" s="570"/>
      <c r="J23" s="570"/>
      <c r="K23" s="570"/>
      <c r="L23" s="570"/>
      <c r="M23" s="570"/>
      <c r="N23" s="570"/>
      <c r="O23" s="570"/>
    </row>
    <row r="24" spans="4:4">
      <c r="D24" s="293"/>
    </row>
    <row r="25" spans="4:4">
      <c r="D25" s="293"/>
    </row>
  </sheetData>
  <autoFilter ref="A2:O22">
    <extLst/>
  </autoFilter>
  <mergeCells count="3">
    <mergeCell ref="A1:O1"/>
    <mergeCell ref="A21:O21"/>
    <mergeCell ref="A23:O23"/>
  </mergeCells>
  <pageMargins left="0.94488188976378" right="0.15748031496063" top="0.62992125984252" bottom="0.354330708661417" header="0.354330708661417" footer="0.236220472440945"/>
  <pageSetup paperSize="9" scale="91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topLeftCell="A22" workbookViewId="0">
      <selection activeCell="K41" sqref="K41"/>
    </sheetView>
  </sheetViews>
  <sheetFormatPr defaultColWidth="15.125" defaultRowHeight="12"/>
  <cols>
    <col min="1" max="1" width="10.125" style="234" customWidth="1"/>
    <col min="2" max="2" width="3.625" style="234" customWidth="1"/>
    <col min="3" max="3" width="4.375" style="234" customWidth="1"/>
    <col min="4" max="4" width="8.625" style="234" customWidth="1"/>
    <col min="5" max="5" width="4.625" style="234" customWidth="1"/>
    <col min="6" max="6" width="10.875" style="235" customWidth="1"/>
    <col min="7" max="7" width="6.25" style="234" customWidth="1"/>
    <col min="8" max="8" width="9.5" style="235" customWidth="1"/>
    <col min="9" max="9" width="5.75" style="234" customWidth="1"/>
    <col min="10" max="10" width="6.125" style="234" customWidth="1"/>
    <col min="11" max="11" width="12.25" style="235" customWidth="1"/>
    <col min="12" max="12" width="11.75" style="235" customWidth="1"/>
    <col min="13" max="13" width="11.5" style="235" customWidth="1"/>
    <col min="14" max="14" width="7.75" style="234" customWidth="1"/>
    <col min="15" max="15" width="12.5" style="234" customWidth="1"/>
    <col min="16" max="16384" width="15.125" style="63"/>
  </cols>
  <sheetData>
    <row r="1" ht="30.75" customHeight="1" spans="1:15">
      <c r="A1" s="480" t="s">
        <v>333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</row>
    <row r="2" s="59" customFormat="1" ht="68.25" customHeight="1" spans="1:15">
      <c r="A2" s="68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s="287" customFormat="1" ht="19.5" customHeight="1" spans="1:15">
      <c r="A3" s="481" t="s">
        <v>334</v>
      </c>
      <c r="B3" s="481">
        <v>1</v>
      </c>
      <c r="C3" s="482">
        <v>22</v>
      </c>
      <c r="D3" s="481" t="s">
        <v>17</v>
      </c>
      <c r="E3" s="481">
        <v>0</v>
      </c>
      <c r="F3" s="483"/>
      <c r="G3" s="482">
        <v>0</v>
      </c>
      <c r="H3" s="483">
        <v>0</v>
      </c>
      <c r="I3" s="482">
        <v>0</v>
      </c>
      <c r="J3" s="323">
        <v>0</v>
      </c>
      <c r="K3" s="324">
        <v>0</v>
      </c>
      <c r="L3" s="522"/>
      <c r="M3" s="523"/>
      <c r="N3" s="524" t="s">
        <v>22</v>
      </c>
      <c r="O3" s="525"/>
    </row>
    <row r="4" ht="19.5" customHeight="1" spans="1:15">
      <c r="A4" s="86" t="s">
        <v>335</v>
      </c>
      <c r="B4" s="86">
        <v>1</v>
      </c>
      <c r="C4" s="86">
        <v>22</v>
      </c>
      <c r="D4" s="484" t="s">
        <v>17</v>
      </c>
      <c r="E4" s="484">
        <v>56</v>
      </c>
      <c r="F4" s="485">
        <f>C4*E4</f>
        <v>1232</v>
      </c>
      <c r="G4" s="484">
        <v>0</v>
      </c>
      <c r="H4" s="483">
        <v>0</v>
      </c>
      <c r="I4" s="484">
        <v>60</v>
      </c>
      <c r="J4" s="466">
        <v>12</v>
      </c>
      <c r="K4" s="116">
        <f>C4*I4*J4</f>
        <v>15840</v>
      </c>
      <c r="L4" s="526">
        <f>F4+H4+K4</f>
        <v>17072</v>
      </c>
      <c r="M4" s="425"/>
      <c r="N4" s="484" t="s">
        <v>336</v>
      </c>
      <c r="O4" s="527"/>
    </row>
    <row r="5" ht="19.5" customHeight="1" spans="1:15">
      <c r="A5" s="394" t="s">
        <v>23</v>
      </c>
      <c r="B5" s="486"/>
      <c r="C5" s="486"/>
      <c r="D5" s="486"/>
      <c r="E5" s="486"/>
      <c r="F5" s="446">
        <f>SUM(F4)</f>
        <v>1232</v>
      </c>
      <c r="G5" s="394"/>
      <c r="H5" s="487"/>
      <c r="I5" s="394"/>
      <c r="J5" s="389"/>
      <c r="K5" s="278">
        <f>SUM(K4)</f>
        <v>15840</v>
      </c>
      <c r="L5" s="278">
        <f>SUM(L4)</f>
        <v>17072</v>
      </c>
      <c r="M5" s="426"/>
      <c r="N5" s="528" t="s">
        <v>336</v>
      </c>
      <c r="O5" s="527"/>
    </row>
    <row r="6" ht="19.5" customHeight="1" spans="1:15">
      <c r="A6" s="484" t="s">
        <v>337</v>
      </c>
      <c r="B6" s="484">
        <v>3</v>
      </c>
      <c r="C6" s="484">
        <v>66</v>
      </c>
      <c r="D6" s="484" t="s">
        <v>17</v>
      </c>
      <c r="E6" s="484">
        <v>56</v>
      </c>
      <c r="F6" s="485">
        <f>C6*E6</f>
        <v>3696</v>
      </c>
      <c r="G6" s="484">
        <v>0</v>
      </c>
      <c r="H6" s="483">
        <v>0</v>
      </c>
      <c r="I6" s="484">
        <v>60</v>
      </c>
      <c r="J6" s="466">
        <v>12</v>
      </c>
      <c r="K6" s="116">
        <f>C6*I6*J6</f>
        <v>47520</v>
      </c>
      <c r="L6" s="526">
        <f>F6+H6+K6</f>
        <v>51216</v>
      </c>
      <c r="M6" s="425"/>
      <c r="N6" s="81" t="s">
        <v>338</v>
      </c>
      <c r="O6" s="527"/>
    </row>
    <row r="7" ht="19.5" customHeight="1" spans="1:15">
      <c r="A7" s="484" t="s">
        <v>339</v>
      </c>
      <c r="B7" s="484">
        <v>1</v>
      </c>
      <c r="C7" s="484">
        <v>22</v>
      </c>
      <c r="D7" s="484" t="s">
        <v>17</v>
      </c>
      <c r="E7" s="488">
        <v>56</v>
      </c>
      <c r="F7" s="485">
        <f>C7*E7</f>
        <v>1232</v>
      </c>
      <c r="G7" s="484">
        <v>0</v>
      </c>
      <c r="H7" s="483">
        <v>0</v>
      </c>
      <c r="I7" s="484">
        <v>60</v>
      </c>
      <c r="J7" s="466">
        <v>12</v>
      </c>
      <c r="K7" s="116">
        <f>C7*I7*J7</f>
        <v>15840</v>
      </c>
      <c r="L7" s="526">
        <f>F7+H7+K7</f>
        <v>17072</v>
      </c>
      <c r="M7" s="425"/>
      <c r="N7" s="81" t="s">
        <v>338</v>
      </c>
      <c r="O7" s="527"/>
    </row>
    <row r="8" s="64" customFormat="1" ht="19.5" customHeight="1" spans="1:15">
      <c r="A8" s="394" t="s">
        <v>23</v>
      </c>
      <c r="B8" s="489"/>
      <c r="C8" s="394"/>
      <c r="D8" s="489"/>
      <c r="E8" s="489"/>
      <c r="F8" s="446">
        <f>SUM(F6:F7)</f>
        <v>4928</v>
      </c>
      <c r="G8" s="394"/>
      <c r="H8" s="446"/>
      <c r="I8" s="394"/>
      <c r="J8" s="389"/>
      <c r="K8" s="278">
        <f>SUM(K6:K7)</f>
        <v>63360</v>
      </c>
      <c r="L8" s="278">
        <f>SUM(L6:L7)</f>
        <v>68288</v>
      </c>
      <c r="M8" s="426"/>
      <c r="N8" s="414" t="s">
        <v>338</v>
      </c>
      <c r="O8" s="529"/>
    </row>
    <row r="9" ht="19.5" customHeight="1" spans="1:15">
      <c r="A9" s="488" t="s">
        <v>340</v>
      </c>
      <c r="B9" s="488">
        <v>4</v>
      </c>
      <c r="C9" s="484">
        <v>88</v>
      </c>
      <c r="D9" s="488" t="s">
        <v>60</v>
      </c>
      <c r="E9" s="490">
        <v>0</v>
      </c>
      <c r="F9" s="485">
        <f>C9*E9</f>
        <v>0</v>
      </c>
      <c r="G9" s="484">
        <v>0</v>
      </c>
      <c r="H9" s="485">
        <v>0</v>
      </c>
      <c r="I9" s="484">
        <v>60</v>
      </c>
      <c r="J9" s="466">
        <v>12</v>
      </c>
      <c r="K9" s="116">
        <f>C9*I9*J9</f>
        <v>63360</v>
      </c>
      <c r="L9" s="526">
        <f>F9+H9+K9</f>
        <v>63360</v>
      </c>
      <c r="M9" s="425"/>
      <c r="N9" s="81" t="s">
        <v>341</v>
      </c>
      <c r="O9" s="530" t="s">
        <v>342</v>
      </c>
    </row>
    <row r="10" s="64" customFormat="1" ht="19.5" customHeight="1" spans="1:15">
      <c r="A10" s="491" t="s">
        <v>23</v>
      </c>
      <c r="B10" s="491"/>
      <c r="C10" s="88"/>
      <c r="D10" s="491"/>
      <c r="E10" s="491"/>
      <c r="F10" s="392"/>
      <c r="G10" s="88"/>
      <c r="H10" s="392"/>
      <c r="I10" s="88"/>
      <c r="J10" s="89"/>
      <c r="K10" s="122">
        <f>SUM(K9)</f>
        <v>63360</v>
      </c>
      <c r="L10" s="122">
        <f>SUM(L9)</f>
        <v>63360</v>
      </c>
      <c r="M10" s="426"/>
      <c r="N10" s="414" t="s">
        <v>341</v>
      </c>
      <c r="O10" s="531"/>
    </row>
    <row r="11" ht="19.5" customHeight="1" spans="1:15">
      <c r="A11" s="86" t="s">
        <v>86</v>
      </c>
      <c r="B11" s="86">
        <v>1</v>
      </c>
      <c r="C11" s="86">
        <v>23</v>
      </c>
      <c r="D11" s="86"/>
      <c r="E11" s="490">
        <v>0</v>
      </c>
      <c r="F11" s="438">
        <v>0</v>
      </c>
      <c r="G11" s="484">
        <v>0</v>
      </c>
      <c r="H11" s="485">
        <v>0</v>
      </c>
      <c r="I11" s="86">
        <v>60</v>
      </c>
      <c r="J11" s="466">
        <v>12</v>
      </c>
      <c r="K11" s="116">
        <f>C11*I11*J11</f>
        <v>16560</v>
      </c>
      <c r="L11" s="526">
        <f>F11+H11+K11</f>
        <v>16560</v>
      </c>
      <c r="M11" s="425"/>
      <c r="N11" s="81" t="s">
        <v>343</v>
      </c>
      <c r="O11" s="532"/>
    </row>
    <row r="12" s="64" customFormat="1" ht="19.5" customHeight="1" spans="1:15">
      <c r="A12" s="88" t="s">
        <v>23</v>
      </c>
      <c r="B12" s="88"/>
      <c r="C12" s="88"/>
      <c r="D12" s="88"/>
      <c r="E12" s="491"/>
      <c r="F12" s="392"/>
      <c r="G12" s="88"/>
      <c r="H12" s="392"/>
      <c r="I12" s="88"/>
      <c r="J12" s="492"/>
      <c r="K12" s="122">
        <f>SUM(K11)</f>
        <v>16560</v>
      </c>
      <c r="L12" s="122">
        <f>SUM(L11)</f>
        <v>16560</v>
      </c>
      <c r="M12" s="426"/>
      <c r="N12" s="412" t="s">
        <v>343</v>
      </c>
      <c r="O12" s="529"/>
    </row>
    <row r="13" s="59" customFormat="1" ht="19.5" customHeight="1" spans="1:15">
      <c r="A13" s="84" t="s">
        <v>344</v>
      </c>
      <c r="B13" s="84">
        <v>2</v>
      </c>
      <c r="C13" s="84">
        <v>44</v>
      </c>
      <c r="D13" s="84" t="s">
        <v>27</v>
      </c>
      <c r="E13" s="94">
        <v>56</v>
      </c>
      <c r="F13" s="77">
        <f>C13*E13</f>
        <v>2464</v>
      </c>
      <c r="G13" s="85">
        <v>0</v>
      </c>
      <c r="H13" s="77">
        <f>C13*G13</f>
        <v>0</v>
      </c>
      <c r="I13" s="85">
        <v>60</v>
      </c>
      <c r="J13" s="94">
        <v>12</v>
      </c>
      <c r="K13" s="77">
        <f>C13*I13*J13</f>
        <v>31680</v>
      </c>
      <c r="L13" s="526">
        <f>F13+H13+K13</f>
        <v>34144</v>
      </c>
      <c r="M13" s="425"/>
      <c r="N13" s="81" t="s">
        <v>341</v>
      </c>
      <c r="O13" s="120"/>
    </row>
    <row r="14" s="267" customFormat="1" ht="19.5" customHeight="1" spans="1:15">
      <c r="A14" s="310" t="s">
        <v>23</v>
      </c>
      <c r="B14" s="310"/>
      <c r="C14" s="310"/>
      <c r="D14" s="310"/>
      <c r="E14" s="492"/>
      <c r="F14" s="493">
        <f>SUM(F13)</f>
        <v>2464</v>
      </c>
      <c r="G14" s="492"/>
      <c r="H14" s="493"/>
      <c r="I14" s="492"/>
      <c r="J14" s="492"/>
      <c r="K14" s="122">
        <f>SUM(K13)</f>
        <v>31680</v>
      </c>
      <c r="L14" s="122">
        <f>SUM(L13)</f>
        <v>34144</v>
      </c>
      <c r="M14" s="426"/>
      <c r="N14" s="412" t="s">
        <v>341</v>
      </c>
      <c r="O14" s="533"/>
    </row>
    <row r="15" s="478" customFormat="1" ht="19.5" customHeight="1" spans="1:15">
      <c r="A15" s="353" t="s">
        <v>345</v>
      </c>
      <c r="B15" s="353">
        <v>1</v>
      </c>
      <c r="C15" s="353">
        <v>23</v>
      </c>
      <c r="D15" s="494"/>
      <c r="E15" s="490">
        <v>0</v>
      </c>
      <c r="F15" s="495">
        <v>0</v>
      </c>
      <c r="G15" s="496">
        <v>0</v>
      </c>
      <c r="H15" s="495">
        <v>0</v>
      </c>
      <c r="I15" s="496">
        <v>20</v>
      </c>
      <c r="J15" s="496">
        <v>12</v>
      </c>
      <c r="K15" s="324">
        <f>C15*I15*J15</f>
        <v>5520</v>
      </c>
      <c r="L15" s="526">
        <f>F15+H15+K15</f>
        <v>5520</v>
      </c>
      <c r="M15" s="425"/>
      <c r="N15" s="353" t="s">
        <v>336</v>
      </c>
      <c r="O15" s="534"/>
    </row>
    <row r="16" ht="19.5" customHeight="1" spans="1:15">
      <c r="A16" s="88" t="s">
        <v>23</v>
      </c>
      <c r="B16" s="497"/>
      <c r="C16" s="497"/>
      <c r="D16" s="497"/>
      <c r="E16" s="498"/>
      <c r="F16" s="392"/>
      <c r="G16" s="88"/>
      <c r="H16" s="392"/>
      <c r="I16" s="497"/>
      <c r="J16" s="535"/>
      <c r="K16" s="122">
        <f>SUM(K15)</f>
        <v>5520</v>
      </c>
      <c r="L16" s="122">
        <f>SUM(L15)</f>
        <v>5520</v>
      </c>
      <c r="M16" s="426"/>
      <c r="N16" s="328" t="s">
        <v>336</v>
      </c>
      <c r="O16" s="529"/>
    </row>
    <row r="17" ht="19.5" customHeight="1" spans="1:15">
      <c r="A17" s="308" t="s">
        <v>166</v>
      </c>
      <c r="B17" s="308">
        <v>1</v>
      </c>
      <c r="C17" s="80">
        <v>22</v>
      </c>
      <c r="D17" s="308" t="s">
        <v>31</v>
      </c>
      <c r="E17" s="488">
        <v>56</v>
      </c>
      <c r="F17" s="485">
        <f>C17*E17</f>
        <v>1232</v>
      </c>
      <c r="G17" s="484">
        <v>0</v>
      </c>
      <c r="H17" s="485">
        <v>0</v>
      </c>
      <c r="I17" s="484">
        <v>60</v>
      </c>
      <c r="J17" s="466">
        <v>12</v>
      </c>
      <c r="K17" s="116">
        <f>C17*I17*J17</f>
        <v>15840</v>
      </c>
      <c r="L17" s="526">
        <f>F17+H17+K17</f>
        <v>17072</v>
      </c>
      <c r="M17" s="536"/>
      <c r="N17" s="500" t="s">
        <v>341</v>
      </c>
      <c r="O17" s="537"/>
    </row>
    <row r="18" s="64" customFormat="1" ht="19.5" customHeight="1" spans="1:15">
      <c r="A18" s="310" t="s">
        <v>23</v>
      </c>
      <c r="B18" s="310"/>
      <c r="C18" s="391"/>
      <c r="D18" s="310"/>
      <c r="E18" s="491"/>
      <c r="F18" s="392">
        <f>SUM(F17)</f>
        <v>1232</v>
      </c>
      <c r="G18" s="88"/>
      <c r="H18" s="392"/>
      <c r="I18" s="88"/>
      <c r="J18" s="89"/>
      <c r="K18" s="122">
        <f>SUM(K17)</f>
        <v>15840</v>
      </c>
      <c r="L18" s="122">
        <f>SUM(L17)</f>
        <v>17072</v>
      </c>
      <c r="M18" s="538"/>
      <c r="N18" s="539" t="s">
        <v>341</v>
      </c>
      <c r="O18" s="540"/>
    </row>
    <row r="19" ht="19.5" customHeight="1" spans="1:15">
      <c r="A19" s="308" t="s">
        <v>166</v>
      </c>
      <c r="B19" s="308">
        <v>1</v>
      </c>
      <c r="C19" s="80">
        <v>22</v>
      </c>
      <c r="D19" s="308" t="s">
        <v>31</v>
      </c>
      <c r="E19" s="484">
        <v>56</v>
      </c>
      <c r="F19" s="485">
        <f>C19*E19</f>
        <v>1232</v>
      </c>
      <c r="G19" s="484">
        <v>0</v>
      </c>
      <c r="H19" s="485">
        <v>0</v>
      </c>
      <c r="I19" s="484">
        <v>60</v>
      </c>
      <c r="J19" s="466">
        <v>12</v>
      </c>
      <c r="K19" s="116">
        <f>C19*I19*J19</f>
        <v>15840</v>
      </c>
      <c r="L19" s="526">
        <f>F19+H19+K19</f>
        <v>17072</v>
      </c>
      <c r="M19" s="425"/>
      <c r="N19" s="500" t="s">
        <v>341</v>
      </c>
      <c r="O19" s="537"/>
    </row>
    <row r="20" s="64" customFormat="1" ht="19.5" customHeight="1" spans="1:15">
      <c r="A20" s="310" t="s">
        <v>23</v>
      </c>
      <c r="B20" s="310"/>
      <c r="C20" s="391"/>
      <c r="D20" s="310"/>
      <c r="E20" s="88"/>
      <c r="F20" s="392">
        <f>SUM(F19)</f>
        <v>1232</v>
      </c>
      <c r="G20" s="88"/>
      <c r="H20" s="392"/>
      <c r="I20" s="88"/>
      <c r="J20" s="89"/>
      <c r="K20" s="122">
        <f>SUM(K19)</f>
        <v>15840</v>
      </c>
      <c r="L20" s="122">
        <f>SUM(L19)</f>
        <v>17072</v>
      </c>
      <c r="M20" s="426"/>
      <c r="N20" s="541" t="s">
        <v>341</v>
      </c>
      <c r="O20" s="542"/>
    </row>
    <row r="21" s="292" customFormat="1" ht="19.5" customHeight="1" spans="1:15">
      <c r="A21" s="499" t="s">
        <v>346</v>
      </c>
      <c r="B21" s="499">
        <v>2</v>
      </c>
      <c r="C21" s="499">
        <v>60</v>
      </c>
      <c r="D21" s="499" t="s">
        <v>31</v>
      </c>
      <c r="E21" s="484">
        <v>56</v>
      </c>
      <c r="F21" s="485">
        <f>C21*E21</f>
        <v>3360</v>
      </c>
      <c r="G21" s="484">
        <v>0</v>
      </c>
      <c r="H21" s="485">
        <v>0</v>
      </c>
      <c r="I21" s="484">
        <v>60</v>
      </c>
      <c r="J21" s="466">
        <v>12</v>
      </c>
      <c r="K21" s="116">
        <f>C21*I21*J21</f>
        <v>43200</v>
      </c>
      <c r="L21" s="526">
        <f>F21+H21+K21</f>
        <v>46560</v>
      </c>
      <c r="M21" s="425"/>
      <c r="N21" s="81" t="s">
        <v>341</v>
      </c>
      <c r="O21" s="537"/>
    </row>
    <row r="22" s="292" customFormat="1" ht="19.5" customHeight="1" spans="1:15">
      <c r="A22" s="484" t="s">
        <v>347</v>
      </c>
      <c r="B22" s="484">
        <v>3</v>
      </c>
      <c r="C22" s="484">
        <v>66</v>
      </c>
      <c r="D22" s="484" t="s">
        <v>31</v>
      </c>
      <c r="E22" s="488">
        <v>56</v>
      </c>
      <c r="F22" s="485">
        <f>C22*E22</f>
        <v>3696</v>
      </c>
      <c r="G22" s="488">
        <v>0</v>
      </c>
      <c r="H22" s="485">
        <v>0</v>
      </c>
      <c r="I22" s="488">
        <v>60</v>
      </c>
      <c r="J22" s="543">
        <v>12</v>
      </c>
      <c r="K22" s="116">
        <f>C22*I22*J22</f>
        <v>47520</v>
      </c>
      <c r="L22" s="526">
        <f>F22+H22+K22</f>
        <v>51216</v>
      </c>
      <c r="M22" s="425"/>
      <c r="N22" s="500" t="s">
        <v>341</v>
      </c>
      <c r="O22" s="527"/>
    </row>
    <row r="23" s="293" customFormat="1" ht="19.5" customHeight="1" spans="1:15">
      <c r="A23" s="394" t="s">
        <v>23</v>
      </c>
      <c r="B23" s="394"/>
      <c r="C23" s="394"/>
      <c r="D23" s="394"/>
      <c r="E23" s="489"/>
      <c r="F23" s="446">
        <f>SUM(F21:F22)</f>
        <v>7056</v>
      </c>
      <c r="G23" s="489"/>
      <c r="H23" s="446"/>
      <c r="I23" s="489"/>
      <c r="J23" s="98"/>
      <c r="K23" s="278">
        <f>SUM(K21:K22)</f>
        <v>90720</v>
      </c>
      <c r="L23" s="278">
        <f>SUM(L21:L22)</f>
        <v>97776</v>
      </c>
      <c r="M23" s="425"/>
      <c r="N23" s="500" t="s">
        <v>341</v>
      </c>
      <c r="O23" s="544"/>
    </row>
    <row r="24" ht="19.5" customHeight="1" spans="1:15">
      <c r="A24" s="499" t="s">
        <v>348</v>
      </c>
      <c r="B24" s="86">
        <v>2</v>
      </c>
      <c r="C24" s="86">
        <v>44</v>
      </c>
      <c r="D24" s="499" t="s">
        <v>27</v>
      </c>
      <c r="E24" s="488">
        <v>56</v>
      </c>
      <c r="F24" s="485">
        <f>C24*E24</f>
        <v>2464</v>
      </c>
      <c r="G24" s="484">
        <v>0</v>
      </c>
      <c r="H24" s="485">
        <v>0</v>
      </c>
      <c r="I24" s="484">
        <v>60</v>
      </c>
      <c r="J24" s="466">
        <v>12</v>
      </c>
      <c r="K24" s="116">
        <f>C24*I24*J24</f>
        <v>31680</v>
      </c>
      <c r="L24" s="77">
        <f t="shared" ref="L24:L33" si="0">K24+H24+F24</f>
        <v>34144</v>
      </c>
      <c r="M24" s="545"/>
      <c r="N24" s="84" t="s">
        <v>349</v>
      </c>
      <c r="O24" s="527"/>
    </row>
    <row r="25" ht="19.5" customHeight="1" spans="1:15">
      <c r="A25" s="499" t="s">
        <v>348</v>
      </c>
      <c r="B25" s="499">
        <v>3</v>
      </c>
      <c r="C25" s="499">
        <v>66</v>
      </c>
      <c r="D25" s="499" t="s">
        <v>27</v>
      </c>
      <c r="E25" s="484">
        <v>56</v>
      </c>
      <c r="F25" s="485">
        <f>C25*E25</f>
        <v>3696</v>
      </c>
      <c r="G25" s="484">
        <v>0</v>
      </c>
      <c r="H25" s="485">
        <v>0</v>
      </c>
      <c r="I25" s="484">
        <v>60</v>
      </c>
      <c r="J25" s="466">
        <v>12</v>
      </c>
      <c r="K25" s="116">
        <f>C25*I25*J25</f>
        <v>47520</v>
      </c>
      <c r="L25" s="77">
        <f t="shared" si="0"/>
        <v>51216</v>
      </c>
      <c r="M25" s="545"/>
      <c r="N25" s="84" t="s">
        <v>349</v>
      </c>
      <c r="O25" s="546"/>
    </row>
    <row r="26" ht="19.5" customHeight="1" spans="1:15">
      <c r="A26" s="499" t="s">
        <v>348</v>
      </c>
      <c r="B26" s="499">
        <v>3</v>
      </c>
      <c r="C26" s="499">
        <v>66</v>
      </c>
      <c r="D26" s="499" t="s">
        <v>27</v>
      </c>
      <c r="E26" s="488">
        <v>56</v>
      </c>
      <c r="F26" s="485">
        <f>C26*E26</f>
        <v>3696</v>
      </c>
      <c r="G26" s="484">
        <v>0</v>
      </c>
      <c r="H26" s="485">
        <v>0</v>
      </c>
      <c r="I26" s="484">
        <v>60</v>
      </c>
      <c r="J26" s="466">
        <v>12</v>
      </c>
      <c r="K26" s="116">
        <f>C26*I26*J26</f>
        <v>47520</v>
      </c>
      <c r="L26" s="77">
        <f t="shared" si="0"/>
        <v>51216</v>
      </c>
      <c r="M26" s="547"/>
      <c r="N26" s="84" t="s">
        <v>349</v>
      </c>
      <c r="O26" s="546"/>
    </row>
    <row r="27" s="64" customFormat="1" ht="19.5" customHeight="1" spans="1:15">
      <c r="A27" s="390" t="s">
        <v>23</v>
      </c>
      <c r="B27" s="390"/>
      <c r="C27" s="390"/>
      <c r="D27" s="390"/>
      <c r="E27" s="491"/>
      <c r="F27" s="392">
        <f>SUM(F24:F26)</f>
        <v>9856</v>
      </c>
      <c r="G27" s="88"/>
      <c r="H27" s="392"/>
      <c r="I27" s="88"/>
      <c r="J27" s="89"/>
      <c r="K27" s="122">
        <f>SUM(K24:K26)</f>
        <v>126720</v>
      </c>
      <c r="L27" s="122">
        <f>SUM(L24:L26)</f>
        <v>136576</v>
      </c>
      <c r="M27" s="548"/>
      <c r="N27" s="420" t="s">
        <v>349</v>
      </c>
      <c r="O27" s="549"/>
    </row>
    <row r="28" s="59" customFormat="1" ht="22.5" customHeight="1" spans="1:15">
      <c r="A28" s="84" t="s">
        <v>350</v>
      </c>
      <c r="B28" s="84">
        <v>2</v>
      </c>
      <c r="C28" s="84">
        <v>70</v>
      </c>
      <c r="D28" s="84" t="s">
        <v>17</v>
      </c>
      <c r="E28" s="500">
        <v>56</v>
      </c>
      <c r="F28" s="501">
        <f>C28*E28</f>
        <v>3920</v>
      </c>
      <c r="G28" s="96">
        <v>0</v>
      </c>
      <c r="H28" s="96">
        <f>C28*G28</f>
        <v>0</v>
      </c>
      <c r="I28" s="84">
        <v>60</v>
      </c>
      <c r="J28" s="85">
        <v>12</v>
      </c>
      <c r="K28" s="77">
        <f>C28*I28*J28</f>
        <v>50400</v>
      </c>
      <c r="L28" s="77">
        <f t="shared" si="0"/>
        <v>54320</v>
      </c>
      <c r="M28" s="425"/>
      <c r="N28" s="84" t="s">
        <v>349</v>
      </c>
      <c r="O28" s="401" t="s">
        <v>351</v>
      </c>
    </row>
    <row r="29" s="59" customFormat="1" ht="19.5" customHeight="1" spans="1:15">
      <c r="A29" s="394" t="s">
        <v>23</v>
      </c>
      <c r="B29" s="502"/>
      <c r="C29" s="503"/>
      <c r="D29" s="502"/>
      <c r="E29" s="503"/>
      <c r="F29" s="487">
        <f>SUM(F28)</f>
        <v>3920</v>
      </c>
      <c r="G29" s="503"/>
      <c r="H29" s="487"/>
      <c r="I29" s="503"/>
      <c r="J29" s="503"/>
      <c r="K29" s="487">
        <f>SUM(K28)</f>
        <v>50400</v>
      </c>
      <c r="L29" s="487">
        <f>SUM(L28)</f>
        <v>54320</v>
      </c>
      <c r="M29" s="426"/>
      <c r="N29" s="420" t="s">
        <v>349</v>
      </c>
      <c r="O29" s="550"/>
    </row>
    <row r="30" s="479" customFormat="1" ht="19.5" customHeight="1" spans="1:15">
      <c r="A30" s="504" t="s">
        <v>352</v>
      </c>
      <c r="B30" s="505">
        <v>1</v>
      </c>
      <c r="C30" s="206">
        <v>25</v>
      </c>
      <c r="D30" s="506" t="s">
        <v>17</v>
      </c>
      <c r="E30" s="507">
        <v>56</v>
      </c>
      <c r="F30" s="508">
        <f>C30*E30</f>
        <v>1400</v>
      </c>
      <c r="G30" s="509">
        <v>0</v>
      </c>
      <c r="H30" s="508">
        <v>0</v>
      </c>
      <c r="I30" s="509">
        <v>60</v>
      </c>
      <c r="J30" s="323">
        <v>12</v>
      </c>
      <c r="K30" s="324">
        <f>C30*I30*J30</f>
        <v>18000</v>
      </c>
      <c r="L30" s="77">
        <f t="shared" si="0"/>
        <v>19400</v>
      </c>
      <c r="M30" s="545"/>
      <c r="N30" s="300" t="s">
        <v>353</v>
      </c>
      <c r="O30" s="250"/>
    </row>
    <row r="31" s="479" customFormat="1" ht="24" customHeight="1" spans="1:15">
      <c r="A31" s="505" t="s">
        <v>354</v>
      </c>
      <c r="B31" s="510">
        <v>2</v>
      </c>
      <c r="C31" s="304">
        <v>50</v>
      </c>
      <c r="D31" s="506" t="s">
        <v>17</v>
      </c>
      <c r="E31" s="507">
        <v>56</v>
      </c>
      <c r="F31" s="508">
        <f>C31*E31</f>
        <v>2800</v>
      </c>
      <c r="G31" s="509">
        <v>0</v>
      </c>
      <c r="H31" s="508">
        <v>0</v>
      </c>
      <c r="I31" s="509">
        <v>60</v>
      </c>
      <c r="J31" s="323">
        <v>12</v>
      </c>
      <c r="K31" s="324">
        <f>C31*I31*J31</f>
        <v>36000</v>
      </c>
      <c r="L31" s="77">
        <f t="shared" si="0"/>
        <v>38800</v>
      </c>
      <c r="M31" s="545"/>
      <c r="N31" s="300" t="s">
        <v>353</v>
      </c>
      <c r="O31" s="250"/>
    </row>
    <row r="32" s="479" customFormat="1" ht="19.5" customHeight="1" spans="1:15">
      <c r="A32" s="304" t="s">
        <v>355</v>
      </c>
      <c r="B32" s="511">
        <v>5</v>
      </c>
      <c r="C32" s="304">
        <f>B32*25</f>
        <v>125</v>
      </c>
      <c r="D32" s="506" t="s">
        <v>17</v>
      </c>
      <c r="E32" s="507">
        <v>56</v>
      </c>
      <c r="F32" s="508">
        <f>C32*E32</f>
        <v>7000</v>
      </c>
      <c r="G32" s="509">
        <v>0</v>
      </c>
      <c r="H32" s="508">
        <v>0</v>
      </c>
      <c r="I32" s="509">
        <v>60</v>
      </c>
      <c r="J32" s="323">
        <v>12</v>
      </c>
      <c r="K32" s="324">
        <f>C32*I32*J32</f>
        <v>90000</v>
      </c>
      <c r="L32" s="77">
        <f t="shared" si="0"/>
        <v>97000</v>
      </c>
      <c r="M32" s="545"/>
      <c r="N32" s="300" t="s">
        <v>353</v>
      </c>
      <c r="O32" s="250"/>
    </row>
    <row r="33" s="479" customFormat="1" ht="19.5" customHeight="1" spans="1:15">
      <c r="A33" s="304" t="s">
        <v>356</v>
      </c>
      <c r="B33" s="511">
        <v>2</v>
      </c>
      <c r="C33" s="304">
        <v>50</v>
      </c>
      <c r="D33" s="506" t="s">
        <v>17</v>
      </c>
      <c r="E33" s="507">
        <v>56</v>
      </c>
      <c r="F33" s="508">
        <f>C33*E33</f>
        <v>2800</v>
      </c>
      <c r="G33" s="509">
        <v>0</v>
      </c>
      <c r="H33" s="508">
        <v>0</v>
      </c>
      <c r="I33" s="509">
        <v>60</v>
      </c>
      <c r="J33" s="323">
        <v>12</v>
      </c>
      <c r="K33" s="324">
        <f>C33*I33*J33</f>
        <v>36000</v>
      </c>
      <c r="L33" s="77">
        <f t="shared" si="0"/>
        <v>38800</v>
      </c>
      <c r="M33" s="545"/>
      <c r="N33" s="300" t="s">
        <v>353</v>
      </c>
      <c r="O33" s="250"/>
    </row>
    <row r="34" s="479" customFormat="1" ht="19.5" customHeight="1" spans="1:15">
      <c r="A34" s="394" t="s">
        <v>23</v>
      </c>
      <c r="B34" s="512"/>
      <c r="C34" s="313"/>
      <c r="D34" s="513"/>
      <c r="E34" s="502"/>
      <c r="F34" s="487">
        <f>SUM(F30:F33)</f>
        <v>14000</v>
      </c>
      <c r="G34" s="514"/>
      <c r="H34" s="487"/>
      <c r="I34" s="514"/>
      <c r="J34" s="551"/>
      <c r="K34" s="326">
        <f>SUM(K30:K33)</f>
        <v>180000</v>
      </c>
      <c r="L34" s="278">
        <f>SUM(L30:L33)</f>
        <v>194000</v>
      </c>
      <c r="M34" s="552"/>
      <c r="N34" s="369" t="s">
        <v>353</v>
      </c>
      <c r="O34" s="250"/>
    </row>
    <row r="35" s="197" customFormat="1" ht="19.5" customHeight="1" spans="1:15">
      <c r="A35" s="515" t="s">
        <v>357</v>
      </c>
      <c r="B35" s="300">
        <v>1</v>
      </c>
      <c r="C35" s="300">
        <v>33</v>
      </c>
      <c r="D35" s="300" t="s">
        <v>17</v>
      </c>
      <c r="E35" s="516">
        <v>56</v>
      </c>
      <c r="F35" s="517">
        <f>C35*E35</f>
        <v>1848</v>
      </c>
      <c r="G35" s="334">
        <v>0</v>
      </c>
      <c r="H35" s="332">
        <f>C35*G35</f>
        <v>0</v>
      </c>
      <c r="I35" s="516">
        <v>60</v>
      </c>
      <c r="J35" s="334">
        <v>12</v>
      </c>
      <c r="K35" s="332">
        <f>C35*I35*J35</f>
        <v>23760</v>
      </c>
      <c r="L35" s="332">
        <f>K35+G35+H35+F35</f>
        <v>25608</v>
      </c>
      <c r="M35" s="553"/>
      <c r="N35" s="300" t="s">
        <v>353</v>
      </c>
      <c r="O35" s="277"/>
    </row>
    <row r="36" s="478" customFormat="1" ht="19.5" customHeight="1" spans="1:15">
      <c r="A36" s="394" t="s">
        <v>23</v>
      </c>
      <c r="B36" s="301"/>
      <c r="C36" s="301"/>
      <c r="D36" s="303"/>
      <c r="E36" s="303"/>
      <c r="F36" s="302">
        <f>SUM(F35)</f>
        <v>1848</v>
      </c>
      <c r="G36" s="518"/>
      <c r="H36" s="302"/>
      <c r="I36" s="518"/>
      <c r="J36" s="518"/>
      <c r="K36" s="302">
        <f>SUM(K35)</f>
        <v>23760</v>
      </c>
      <c r="L36" s="302">
        <f>SUM(L35)</f>
        <v>25608</v>
      </c>
      <c r="M36" s="554"/>
      <c r="N36" s="369" t="s">
        <v>353</v>
      </c>
      <c r="O36" s="534"/>
    </row>
    <row r="37" s="292" customFormat="1" ht="19.5" customHeight="1" spans="1:15">
      <c r="A37" s="519" t="s">
        <v>190</v>
      </c>
      <c r="B37" s="520"/>
      <c r="C37" s="457"/>
      <c r="D37" s="457"/>
      <c r="E37" s="457"/>
      <c r="F37" s="458">
        <f>F5+F8+F10+F12+F14+F16+F18+F20+F23+F27+F29+F34+F36</f>
        <v>47768</v>
      </c>
      <c r="G37" s="458"/>
      <c r="H37" s="458">
        <f t="shared" ref="H37:L37" si="1">H5+H8+H10+H12+H14+H16+H18+H20+H23+H27+H29+H34+H36</f>
        <v>0</v>
      </c>
      <c r="I37" s="458"/>
      <c r="J37" s="458"/>
      <c r="K37" s="458">
        <f t="shared" si="1"/>
        <v>699600</v>
      </c>
      <c r="L37" s="458">
        <f t="shared" si="1"/>
        <v>747368</v>
      </c>
      <c r="M37" s="285"/>
      <c r="N37" s="555"/>
      <c r="O37" s="556"/>
    </row>
    <row r="38" s="59" customFormat="1" ht="18.75" customHeight="1" spans="1:16">
      <c r="A38" s="233" t="s">
        <v>191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64"/>
    </row>
    <row r="39" ht="23.25" customHeight="1" spans="1:1">
      <c r="A39" s="63" t="s">
        <v>192</v>
      </c>
    </row>
    <row r="40" spans="6:8">
      <c r="F40" s="521" t="s">
        <v>358</v>
      </c>
      <c r="H40" s="235">
        <f>F28</f>
        <v>3920</v>
      </c>
    </row>
    <row r="41" ht="30" customHeight="1" spans="6:8">
      <c r="F41" s="521" t="s">
        <v>195</v>
      </c>
      <c r="H41" s="235">
        <f>F37-H40</f>
        <v>43848</v>
      </c>
    </row>
  </sheetData>
  <autoFilter ref="A2:O41">
    <extLst/>
  </autoFilter>
  <mergeCells count="2">
    <mergeCell ref="A1:O1"/>
    <mergeCell ref="A38:O38"/>
  </mergeCells>
  <pageMargins left="0.94488188976378" right="0.15748031496063" top="0.62992125984252" bottom="0.47244094488189" header="0.511811023622047" footer="0.511811023622047"/>
  <pageSetup paperSize="9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1"/>
  <sheetViews>
    <sheetView topLeftCell="A172" workbookViewId="0">
      <selection activeCell="M192" sqref="M192"/>
    </sheetView>
  </sheetViews>
  <sheetFormatPr defaultColWidth="9.75" defaultRowHeight="12"/>
  <cols>
    <col min="1" max="1" width="9.875" style="59" customWidth="1"/>
    <col min="2" max="2" width="4.875" style="59" customWidth="1"/>
    <col min="3" max="3" width="5.25" style="59" customWidth="1"/>
    <col min="4" max="4" width="8.25" style="59" customWidth="1"/>
    <col min="5" max="5" width="5.875" style="381" customWidth="1"/>
    <col min="6" max="6" width="11.125" style="382" customWidth="1"/>
    <col min="7" max="7" width="6.125" style="381" customWidth="1"/>
    <col min="8" max="8" width="10.375" style="382" customWidth="1"/>
    <col min="9" max="9" width="6.625" style="381" customWidth="1"/>
    <col min="10" max="10" width="5.625" style="381" customWidth="1"/>
    <col min="11" max="11" width="12.125" style="382" customWidth="1"/>
    <col min="12" max="12" width="12" style="382" customWidth="1"/>
    <col min="13" max="13" width="10.875" style="382" customWidth="1"/>
    <col min="14" max="14" width="9.375" style="59" customWidth="1"/>
    <col min="15" max="15" width="7.75" style="383" customWidth="1"/>
    <col min="16" max="16384" width="9.75" style="59"/>
  </cols>
  <sheetData>
    <row r="1" ht="21" customHeight="1" spans="1:15">
      <c r="A1" s="384" t="s">
        <v>359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</row>
    <row r="2" ht="57.75" customHeight="1" spans="1:15">
      <c r="A2" s="68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ht="14.25" customHeight="1" spans="1:15">
      <c r="A3" s="92" t="s">
        <v>360</v>
      </c>
      <c r="B3" s="92">
        <v>1</v>
      </c>
      <c r="C3" s="92">
        <v>22</v>
      </c>
      <c r="D3" s="92" t="s">
        <v>17</v>
      </c>
      <c r="E3" s="85"/>
      <c r="F3" s="77"/>
      <c r="G3" s="85"/>
      <c r="H3" s="77"/>
      <c r="I3" s="85"/>
      <c r="J3" s="85">
        <v>0</v>
      </c>
      <c r="K3" s="77">
        <v>0</v>
      </c>
      <c r="L3" s="77">
        <v>0</v>
      </c>
      <c r="M3" s="77"/>
      <c r="N3" s="92" t="s">
        <v>18</v>
      </c>
      <c r="O3" s="395" t="s">
        <v>19</v>
      </c>
    </row>
    <row r="4" ht="14.25" customHeight="1" spans="1:15">
      <c r="A4" s="92" t="s">
        <v>361</v>
      </c>
      <c r="B4" s="92">
        <v>1</v>
      </c>
      <c r="C4" s="92">
        <v>22</v>
      </c>
      <c r="D4" s="92" t="s">
        <v>17</v>
      </c>
      <c r="E4" s="85"/>
      <c r="F4" s="77"/>
      <c r="G4" s="85"/>
      <c r="H4" s="77"/>
      <c r="I4" s="85"/>
      <c r="J4" s="85">
        <v>0</v>
      </c>
      <c r="K4" s="77">
        <v>0</v>
      </c>
      <c r="L4" s="77">
        <v>0</v>
      </c>
      <c r="M4" s="77"/>
      <c r="N4" s="92" t="s">
        <v>18</v>
      </c>
      <c r="O4" s="396"/>
    </row>
    <row r="5" ht="15" customHeight="1" spans="1:15">
      <c r="A5" s="92" t="s">
        <v>362</v>
      </c>
      <c r="B5" s="92">
        <v>1</v>
      </c>
      <c r="C5" s="92">
        <v>22</v>
      </c>
      <c r="D5" s="92" t="s">
        <v>17</v>
      </c>
      <c r="E5" s="85">
        <v>0</v>
      </c>
      <c r="F5" s="77">
        <f>C5*E5</f>
        <v>0</v>
      </c>
      <c r="G5" s="85">
        <v>0</v>
      </c>
      <c r="H5" s="77">
        <f>C5*G5</f>
        <v>0</v>
      </c>
      <c r="I5" s="85">
        <v>0</v>
      </c>
      <c r="J5" s="85">
        <v>0</v>
      </c>
      <c r="K5" s="77">
        <f>C5*I5*J5</f>
        <v>0</v>
      </c>
      <c r="L5" s="77">
        <f>K5+H5+F5</f>
        <v>0</v>
      </c>
      <c r="M5" s="77"/>
      <c r="N5" s="92" t="s">
        <v>22</v>
      </c>
      <c r="O5" s="397"/>
    </row>
    <row r="6" ht="14.25" customHeight="1" spans="1:15">
      <c r="A6" s="385" t="s">
        <v>23</v>
      </c>
      <c r="B6" s="386"/>
      <c r="C6" s="385">
        <f>SUM(C3:C4)</f>
        <v>44</v>
      </c>
      <c r="D6" s="386"/>
      <c r="E6" s="387"/>
      <c r="F6" s="388"/>
      <c r="G6" s="387"/>
      <c r="H6" s="388"/>
      <c r="I6" s="387"/>
      <c r="J6" s="389">
        <f>SUM(J3:J4)</f>
        <v>0</v>
      </c>
      <c r="K6" s="278">
        <f>SUM(K3:K4)</f>
        <v>0</v>
      </c>
      <c r="L6" s="278">
        <f>SUM(L3:L4)</f>
        <v>0</v>
      </c>
      <c r="M6" s="398"/>
      <c r="N6" s="92"/>
      <c r="O6" s="399"/>
    </row>
    <row r="7" ht="14.25" customHeight="1" spans="1:15">
      <c r="A7" s="92" t="s">
        <v>363</v>
      </c>
      <c r="B7" s="92">
        <v>1</v>
      </c>
      <c r="C7" s="92">
        <v>22</v>
      </c>
      <c r="D7" s="92" t="s">
        <v>17</v>
      </c>
      <c r="E7" s="85">
        <v>56</v>
      </c>
      <c r="F7" s="77">
        <f t="shared" ref="F7:F18" si="0">C7*E7</f>
        <v>1232</v>
      </c>
      <c r="G7" s="85">
        <v>0</v>
      </c>
      <c r="H7" s="77">
        <f t="shared" ref="H7:H18" si="1">C7*G7</f>
        <v>0</v>
      </c>
      <c r="I7" s="85">
        <v>60</v>
      </c>
      <c r="J7" s="85">
        <v>12</v>
      </c>
      <c r="K7" s="77">
        <f>C7*I7*J7</f>
        <v>15840</v>
      </c>
      <c r="L7" s="77">
        <f t="shared" ref="L7:L19" si="2">K7+H7+F7</f>
        <v>17072</v>
      </c>
      <c r="M7" s="77"/>
      <c r="N7" s="92" t="s">
        <v>364</v>
      </c>
      <c r="O7" s="400"/>
    </row>
    <row r="8" ht="14.25" customHeight="1" spans="1:17">
      <c r="A8" s="92" t="s">
        <v>365</v>
      </c>
      <c r="B8" s="92">
        <v>1</v>
      </c>
      <c r="C8" s="92">
        <v>22</v>
      </c>
      <c r="D8" s="92" t="s">
        <v>31</v>
      </c>
      <c r="E8" s="85">
        <v>56</v>
      </c>
      <c r="F8" s="77">
        <f t="shared" si="0"/>
        <v>1232</v>
      </c>
      <c r="G8" s="85">
        <v>0</v>
      </c>
      <c r="H8" s="77">
        <f t="shared" si="1"/>
        <v>0</v>
      </c>
      <c r="I8" s="85">
        <v>60</v>
      </c>
      <c r="J8" s="85">
        <v>12</v>
      </c>
      <c r="K8" s="77">
        <f t="shared" ref="K8:K19" si="3">C8*I8*J8</f>
        <v>15840</v>
      </c>
      <c r="L8" s="77">
        <f t="shared" si="2"/>
        <v>17072</v>
      </c>
      <c r="M8" s="77"/>
      <c r="N8" s="92" t="s">
        <v>364</v>
      </c>
      <c r="O8" s="400"/>
      <c r="Q8" s="138"/>
    </row>
    <row r="9" ht="14.25" customHeight="1" spans="1:15">
      <c r="A9" s="92" t="s">
        <v>366</v>
      </c>
      <c r="B9" s="92">
        <v>1</v>
      </c>
      <c r="C9" s="92">
        <v>22</v>
      </c>
      <c r="D9" s="92" t="s">
        <v>17</v>
      </c>
      <c r="E9" s="85">
        <v>56</v>
      </c>
      <c r="F9" s="77">
        <f t="shared" si="0"/>
        <v>1232</v>
      </c>
      <c r="G9" s="85">
        <v>0</v>
      </c>
      <c r="H9" s="77">
        <f t="shared" si="1"/>
        <v>0</v>
      </c>
      <c r="I9" s="85">
        <v>60</v>
      </c>
      <c r="J9" s="85">
        <v>12</v>
      </c>
      <c r="K9" s="77">
        <f t="shared" si="3"/>
        <v>15840</v>
      </c>
      <c r="L9" s="77">
        <f t="shared" si="2"/>
        <v>17072</v>
      </c>
      <c r="M9" s="77"/>
      <c r="N9" s="92" t="s">
        <v>364</v>
      </c>
      <c r="O9" s="400"/>
    </row>
    <row r="10" ht="14.25" customHeight="1" spans="1:15">
      <c r="A10" s="92" t="s">
        <v>367</v>
      </c>
      <c r="B10" s="92">
        <v>2</v>
      </c>
      <c r="C10" s="92">
        <v>44</v>
      </c>
      <c r="D10" s="92" t="s">
        <v>31</v>
      </c>
      <c r="E10" s="85">
        <v>56</v>
      </c>
      <c r="F10" s="77">
        <f t="shared" si="0"/>
        <v>2464</v>
      </c>
      <c r="G10" s="85">
        <v>0</v>
      </c>
      <c r="H10" s="77">
        <f t="shared" si="1"/>
        <v>0</v>
      </c>
      <c r="I10" s="85">
        <v>60</v>
      </c>
      <c r="J10" s="85">
        <v>12</v>
      </c>
      <c r="K10" s="77">
        <f t="shared" si="3"/>
        <v>31680</v>
      </c>
      <c r="L10" s="77">
        <f t="shared" si="2"/>
        <v>34144</v>
      </c>
      <c r="M10" s="77"/>
      <c r="N10" s="92" t="s">
        <v>364</v>
      </c>
      <c r="O10" s="400"/>
    </row>
    <row r="11" ht="14.25" customHeight="1" spans="1:15">
      <c r="A11" s="92" t="s">
        <v>368</v>
      </c>
      <c r="B11" s="92">
        <v>1.67</v>
      </c>
      <c r="C11" s="92">
        <v>36.67</v>
      </c>
      <c r="D11" s="92" t="s">
        <v>60</v>
      </c>
      <c r="E11" s="85">
        <v>56</v>
      </c>
      <c r="F11" s="77">
        <f t="shared" si="0"/>
        <v>2053.52</v>
      </c>
      <c r="G11" s="85">
        <v>0</v>
      </c>
      <c r="H11" s="77">
        <f t="shared" si="1"/>
        <v>0</v>
      </c>
      <c r="I11" s="85">
        <v>60</v>
      </c>
      <c r="J11" s="85">
        <v>12</v>
      </c>
      <c r="K11" s="77">
        <f t="shared" si="3"/>
        <v>26402.4</v>
      </c>
      <c r="L11" s="77">
        <f t="shared" si="2"/>
        <v>28455.92</v>
      </c>
      <c r="M11" s="77"/>
      <c r="N11" s="92" t="s">
        <v>364</v>
      </c>
      <c r="O11" s="400"/>
    </row>
    <row r="12" ht="14.25" customHeight="1" spans="1:17">
      <c r="A12" s="92" t="s">
        <v>369</v>
      </c>
      <c r="B12" s="92">
        <v>2</v>
      </c>
      <c r="C12" s="92">
        <v>44</v>
      </c>
      <c r="D12" s="92" t="s">
        <v>60</v>
      </c>
      <c r="E12" s="85">
        <v>56</v>
      </c>
      <c r="F12" s="77">
        <f t="shared" si="0"/>
        <v>2464</v>
      </c>
      <c r="G12" s="85">
        <v>0</v>
      </c>
      <c r="H12" s="77">
        <f t="shared" si="1"/>
        <v>0</v>
      </c>
      <c r="I12" s="85">
        <v>60</v>
      </c>
      <c r="J12" s="85">
        <v>12</v>
      </c>
      <c r="K12" s="77">
        <f t="shared" si="3"/>
        <v>31680</v>
      </c>
      <c r="L12" s="77">
        <f t="shared" si="2"/>
        <v>34144</v>
      </c>
      <c r="M12" s="77"/>
      <c r="N12" s="92" t="s">
        <v>364</v>
      </c>
      <c r="O12" s="400"/>
      <c r="Q12" s="138"/>
    </row>
    <row r="13" s="267" customFormat="1" ht="14.25" customHeight="1" spans="1:22">
      <c r="A13" s="92" t="s">
        <v>370</v>
      </c>
      <c r="B13" s="92">
        <v>1</v>
      </c>
      <c r="C13" s="92">
        <v>22</v>
      </c>
      <c r="D13" s="92" t="s">
        <v>60</v>
      </c>
      <c r="E13" s="85">
        <v>56</v>
      </c>
      <c r="F13" s="77">
        <f t="shared" si="0"/>
        <v>1232</v>
      </c>
      <c r="G13" s="85">
        <v>0</v>
      </c>
      <c r="H13" s="77">
        <f t="shared" si="1"/>
        <v>0</v>
      </c>
      <c r="I13" s="85">
        <v>60</v>
      </c>
      <c r="J13" s="85">
        <v>12</v>
      </c>
      <c r="K13" s="77">
        <f t="shared" si="3"/>
        <v>15840</v>
      </c>
      <c r="L13" s="77">
        <f t="shared" si="2"/>
        <v>17072</v>
      </c>
      <c r="M13" s="77"/>
      <c r="N13" s="92" t="s">
        <v>364</v>
      </c>
      <c r="O13" s="400"/>
      <c r="P13" s="59"/>
      <c r="Q13" s="138"/>
      <c r="R13" s="59"/>
      <c r="S13" s="59"/>
      <c r="T13" s="59"/>
      <c r="U13" s="59"/>
      <c r="V13" s="59"/>
    </row>
    <row r="14" ht="14.25" customHeight="1" spans="1:15">
      <c r="A14" s="92" t="s">
        <v>371</v>
      </c>
      <c r="B14" s="92">
        <v>2</v>
      </c>
      <c r="C14" s="92">
        <v>44</v>
      </c>
      <c r="D14" s="92" t="s">
        <v>31</v>
      </c>
      <c r="E14" s="85">
        <v>56</v>
      </c>
      <c r="F14" s="77">
        <f t="shared" si="0"/>
        <v>2464</v>
      </c>
      <c r="G14" s="85">
        <v>0</v>
      </c>
      <c r="H14" s="77">
        <f t="shared" si="1"/>
        <v>0</v>
      </c>
      <c r="I14" s="85">
        <v>60</v>
      </c>
      <c r="J14" s="85">
        <v>12</v>
      </c>
      <c r="K14" s="77">
        <f t="shared" si="3"/>
        <v>31680</v>
      </c>
      <c r="L14" s="77">
        <f t="shared" si="2"/>
        <v>34144</v>
      </c>
      <c r="M14" s="77"/>
      <c r="N14" s="81" t="s">
        <v>364</v>
      </c>
      <c r="O14" s="400"/>
    </row>
    <row r="15" ht="14.25" customHeight="1" spans="1:15">
      <c r="A15" s="92" t="s">
        <v>372</v>
      </c>
      <c r="B15" s="92">
        <v>3</v>
      </c>
      <c r="C15" s="92">
        <v>66</v>
      </c>
      <c r="D15" s="92" t="s">
        <v>31</v>
      </c>
      <c r="E15" s="85">
        <v>56</v>
      </c>
      <c r="F15" s="77">
        <f t="shared" si="0"/>
        <v>3696</v>
      </c>
      <c r="G15" s="85">
        <v>0</v>
      </c>
      <c r="H15" s="77">
        <f t="shared" si="1"/>
        <v>0</v>
      </c>
      <c r="I15" s="85">
        <v>60</v>
      </c>
      <c r="J15" s="85">
        <v>12</v>
      </c>
      <c r="K15" s="77">
        <f t="shared" si="3"/>
        <v>47520</v>
      </c>
      <c r="L15" s="77">
        <f t="shared" si="2"/>
        <v>51216</v>
      </c>
      <c r="M15" s="77"/>
      <c r="N15" s="92" t="s">
        <v>364</v>
      </c>
      <c r="O15" s="400"/>
    </row>
    <row r="16" ht="14.25" customHeight="1" spans="1:15">
      <c r="A16" s="92" t="s">
        <v>373</v>
      </c>
      <c r="B16" s="92">
        <v>1</v>
      </c>
      <c r="C16" s="92">
        <v>22</v>
      </c>
      <c r="D16" s="92" t="s">
        <v>17</v>
      </c>
      <c r="E16" s="85">
        <v>56</v>
      </c>
      <c r="F16" s="77">
        <f t="shared" si="0"/>
        <v>1232</v>
      </c>
      <c r="G16" s="85">
        <v>0</v>
      </c>
      <c r="H16" s="77">
        <f t="shared" si="1"/>
        <v>0</v>
      </c>
      <c r="I16" s="85">
        <v>60</v>
      </c>
      <c r="J16" s="85">
        <v>12</v>
      </c>
      <c r="K16" s="77">
        <f t="shared" si="3"/>
        <v>15840</v>
      </c>
      <c r="L16" s="77">
        <f t="shared" si="2"/>
        <v>17072</v>
      </c>
      <c r="M16" s="77"/>
      <c r="N16" s="92" t="s">
        <v>364</v>
      </c>
      <c r="O16" s="400"/>
    </row>
    <row r="17" ht="14.25" customHeight="1" spans="1:15">
      <c r="A17" s="81" t="s">
        <v>374</v>
      </c>
      <c r="B17" s="81">
        <v>2</v>
      </c>
      <c r="C17" s="81">
        <v>44</v>
      </c>
      <c r="D17" s="81" t="s">
        <v>17</v>
      </c>
      <c r="E17" s="85">
        <v>56</v>
      </c>
      <c r="F17" s="77">
        <f t="shared" si="0"/>
        <v>2464</v>
      </c>
      <c r="G17" s="85">
        <v>0</v>
      </c>
      <c r="H17" s="77">
        <f t="shared" si="1"/>
        <v>0</v>
      </c>
      <c r="I17" s="85">
        <v>60</v>
      </c>
      <c r="J17" s="85">
        <v>12</v>
      </c>
      <c r="K17" s="77">
        <f t="shared" si="3"/>
        <v>31680</v>
      </c>
      <c r="L17" s="77">
        <f t="shared" si="2"/>
        <v>34144</v>
      </c>
      <c r="M17" s="77"/>
      <c r="N17" s="81" t="s">
        <v>364</v>
      </c>
      <c r="O17" s="400"/>
    </row>
    <row r="18" ht="14.25" customHeight="1" spans="1:15">
      <c r="A18" s="92" t="s">
        <v>375</v>
      </c>
      <c r="B18" s="92">
        <v>1.5</v>
      </c>
      <c r="C18" s="92">
        <v>33</v>
      </c>
      <c r="D18" s="92" t="s">
        <v>17</v>
      </c>
      <c r="E18" s="85">
        <v>56</v>
      </c>
      <c r="F18" s="77">
        <f t="shared" si="0"/>
        <v>1848</v>
      </c>
      <c r="G18" s="85">
        <v>0</v>
      </c>
      <c r="H18" s="77">
        <f t="shared" si="1"/>
        <v>0</v>
      </c>
      <c r="I18" s="85">
        <v>60</v>
      </c>
      <c r="J18" s="85">
        <v>12</v>
      </c>
      <c r="K18" s="77">
        <f t="shared" si="3"/>
        <v>23760</v>
      </c>
      <c r="L18" s="77">
        <f t="shared" si="2"/>
        <v>25608</v>
      </c>
      <c r="M18" s="77"/>
      <c r="N18" s="92" t="s">
        <v>364</v>
      </c>
      <c r="O18" s="400"/>
    </row>
    <row r="19" ht="14.25" customHeight="1" spans="1:16">
      <c r="A19" s="84" t="s">
        <v>376</v>
      </c>
      <c r="B19" s="84"/>
      <c r="C19" s="84">
        <v>205</v>
      </c>
      <c r="D19" s="84"/>
      <c r="E19" s="85">
        <v>0</v>
      </c>
      <c r="F19" s="77">
        <v>0</v>
      </c>
      <c r="G19" s="85">
        <v>0</v>
      </c>
      <c r="H19" s="77">
        <v>0</v>
      </c>
      <c r="I19" s="85">
        <v>60</v>
      </c>
      <c r="J19" s="85">
        <v>12</v>
      </c>
      <c r="K19" s="77">
        <f t="shared" si="3"/>
        <v>147600</v>
      </c>
      <c r="L19" s="77">
        <f t="shared" si="2"/>
        <v>147600</v>
      </c>
      <c r="M19" s="77"/>
      <c r="N19" s="92" t="s">
        <v>364</v>
      </c>
      <c r="O19" s="401"/>
      <c r="P19" s="138"/>
    </row>
    <row r="20" s="267" customFormat="1" ht="14.25" customHeight="1" spans="1:16">
      <c r="A20" s="272" t="s">
        <v>23</v>
      </c>
      <c r="B20" s="272"/>
      <c r="C20" s="272"/>
      <c r="D20" s="272"/>
      <c r="E20" s="389"/>
      <c r="F20" s="278">
        <f>SUM(F7:F19)</f>
        <v>23613.52</v>
      </c>
      <c r="G20" s="389"/>
      <c r="H20" s="278">
        <f>SUM(H7:H19)</f>
        <v>0</v>
      </c>
      <c r="I20" s="389"/>
      <c r="J20" s="389"/>
      <c r="K20" s="278">
        <f>SUM(K7:K19)</f>
        <v>451202.4</v>
      </c>
      <c r="L20" s="278">
        <f>SUM(L7:L19)</f>
        <v>474815.92</v>
      </c>
      <c r="M20" s="398"/>
      <c r="N20" s="402" t="s">
        <v>364</v>
      </c>
      <c r="O20" s="403"/>
      <c r="P20" s="404"/>
    </row>
    <row r="21" ht="14.25" customHeight="1" spans="1:17">
      <c r="A21" s="84" t="s">
        <v>377</v>
      </c>
      <c r="B21" s="84">
        <v>2</v>
      </c>
      <c r="C21" s="84">
        <v>44</v>
      </c>
      <c r="D21" s="84" t="s">
        <v>27</v>
      </c>
      <c r="E21" s="85">
        <v>56</v>
      </c>
      <c r="F21" s="77">
        <f t="shared" ref="F21:F33" si="4">C21*E21</f>
        <v>2464</v>
      </c>
      <c r="G21" s="85">
        <v>0</v>
      </c>
      <c r="H21" s="77">
        <f t="shared" ref="H21:H33" si="5">C21*G21</f>
        <v>0</v>
      </c>
      <c r="I21" s="85">
        <v>60</v>
      </c>
      <c r="J21" s="85">
        <v>12</v>
      </c>
      <c r="K21" s="77">
        <f>C21*I21*J21</f>
        <v>31680</v>
      </c>
      <c r="L21" s="77">
        <f t="shared" ref="L21:L33" si="6">K21+H21+F21</f>
        <v>34144</v>
      </c>
      <c r="M21" s="77"/>
      <c r="N21" s="92" t="s">
        <v>378</v>
      </c>
      <c r="O21" s="400"/>
      <c r="Q21" s="138"/>
    </row>
    <row r="22" ht="14.25" customHeight="1" spans="1:15">
      <c r="A22" s="81" t="s">
        <v>379</v>
      </c>
      <c r="B22" s="81">
        <v>2</v>
      </c>
      <c r="C22" s="81">
        <v>44</v>
      </c>
      <c r="D22" s="81" t="s">
        <v>27</v>
      </c>
      <c r="E22" s="85">
        <v>56</v>
      </c>
      <c r="F22" s="77">
        <f t="shared" si="4"/>
        <v>2464</v>
      </c>
      <c r="G22" s="85">
        <v>0</v>
      </c>
      <c r="H22" s="77">
        <f t="shared" si="5"/>
        <v>0</v>
      </c>
      <c r="I22" s="85">
        <v>60</v>
      </c>
      <c r="J22" s="85">
        <v>12</v>
      </c>
      <c r="K22" s="77">
        <f>C22*I22*J22</f>
        <v>31680</v>
      </c>
      <c r="L22" s="77">
        <f t="shared" si="6"/>
        <v>34144</v>
      </c>
      <c r="M22" s="77"/>
      <c r="N22" s="92" t="s">
        <v>378</v>
      </c>
      <c r="O22" s="400"/>
    </row>
    <row r="23" s="63" customFormat="1" ht="14.25" customHeight="1" spans="1:15">
      <c r="A23" s="81" t="s">
        <v>380</v>
      </c>
      <c r="B23" s="81">
        <v>1.5</v>
      </c>
      <c r="C23" s="81">
        <v>33</v>
      </c>
      <c r="D23" s="81" t="s">
        <v>27</v>
      </c>
      <c r="E23" s="85">
        <v>56</v>
      </c>
      <c r="F23" s="77">
        <f t="shared" si="4"/>
        <v>1848</v>
      </c>
      <c r="G23" s="85">
        <v>0</v>
      </c>
      <c r="H23" s="77">
        <f t="shared" si="5"/>
        <v>0</v>
      </c>
      <c r="I23" s="85">
        <v>60</v>
      </c>
      <c r="J23" s="85">
        <v>12</v>
      </c>
      <c r="K23" s="77">
        <f>C23*I23*J23</f>
        <v>23760</v>
      </c>
      <c r="L23" s="77">
        <f t="shared" si="6"/>
        <v>25608</v>
      </c>
      <c r="M23" s="77"/>
      <c r="N23" s="84" t="s">
        <v>378</v>
      </c>
      <c r="O23" s="400"/>
    </row>
    <row r="24" ht="14.25" customHeight="1" spans="1:15">
      <c r="A24" s="92" t="s">
        <v>368</v>
      </c>
      <c r="B24" s="92">
        <v>0.33</v>
      </c>
      <c r="C24" s="92">
        <v>7.33</v>
      </c>
      <c r="D24" s="92" t="s">
        <v>60</v>
      </c>
      <c r="E24" s="85">
        <v>56</v>
      </c>
      <c r="F24" s="77">
        <f t="shared" si="4"/>
        <v>410.48</v>
      </c>
      <c r="G24" s="85">
        <v>0</v>
      </c>
      <c r="H24" s="77">
        <f t="shared" si="5"/>
        <v>0</v>
      </c>
      <c r="I24" s="85">
        <v>60</v>
      </c>
      <c r="J24" s="85">
        <v>12</v>
      </c>
      <c r="K24" s="77">
        <f>C24*I24*J24</f>
        <v>5277.6</v>
      </c>
      <c r="L24" s="77">
        <f t="shared" si="6"/>
        <v>5688.08</v>
      </c>
      <c r="M24" s="77"/>
      <c r="N24" s="92" t="s">
        <v>378</v>
      </c>
      <c r="O24" s="400"/>
    </row>
    <row r="25" ht="14.25" customHeight="1" spans="1:15">
      <c r="A25" s="92" t="s">
        <v>381</v>
      </c>
      <c r="B25" s="92">
        <v>1</v>
      </c>
      <c r="C25" s="92">
        <v>22</v>
      </c>
      <c r="D25" s="92" t="s">
        <v>27</v>
      </c>
      <c r="E25" s="85">
        <v>56</v>
      </c>
      <c r="F25" s="77">
        <f t="shared" si="4"/>
        <v>1232</v>
      </c>
      <c r="G25" s="85">
        <v>0</v>
      </c>
      <c r="H25" s="77">
        <f t="shared" si="5"/>
        <v>0</v>
      </c>
      <c r="I25" s="85">
        <v>60</v>
      </c>
      <c r="J25" s="85">
        <v>12</v>
      </c>
      <c r="K25" s="77">
        <f>C25*I29*J29</f>
        <v>15840</v>
      </c>
      <c r="L25" s="77">
        <f t="shared" si="6"/>
        <v>17072</v>
      </c>
      <c r="M25" s="77"/>
      <c r="N25" s="92" t="s">
        <v>378</v>
      </c>
      <c r="O25" s="400"/>
    </row>
    <row r="26" ht="14.25" customHeight="1" spans="1:15">
      <c r="A26" s="92" t="s">
        <v>382</v>
      </c>
      <c r="B26" s="92">
        <v>1</v>
      </c>
      <c r="C26" s="92">
        <v>22</v>
      </c>
      <c r="D26" s="92" t="s">
        <v>17</v>
      </c>
      <c r="E26" s="85">
        <v>56</v>
      </c>
      <c r="F26" s="77">
        <f t="shared" si="4"/>
        <v>1232</v>
      </c>
      <c r="G26" s="85">
        <v>0</v>
      </c>
      <c r="H26" s="77">
        <f t="shared" si="5"/>
        <v>0</v>
      </c>
      <c r="I26" s="85">
        <v>60</v>
      </c>
      <c r="J26" s="85">
        <v>12</v>
      </c>
      <c r="K26" s="77">
        <f>C26*I26*J26</f>
        <v>15840</v>
      </c>
      <c r="L26" s="77">
        <f t="shared" si="6"/>
        <v>17072</v>
      </c>
      <c r="M26" s="77"/>
      <c r="N26" s="92" t="s">
        <v>378</v>
      </c>
      <c r="O26" s="400"/>
    </row>
    <row r="27" s="267" customFormat="1" ht="14.25" customHeight="1" spans="1:15">
      <c r="A27" s="390" t="s">
        <v>23</v>
      </c>
      <c r="B27" s="390"/>
      <c r="C27" s="390"/>
      <c r="D27" s="390"/>
      <c r="E27" s="89"/>
      <c r="F27" s="122">
        <f>SUM(F21:F26)</f>
        <v>9650.48</v>
      </c>
      <c r="G27" s="89"/>
      <c r="H27" s="122">
        <f>SUM(H21:H26)</f>
        <v>0</v>
      </c>
      <c r="I27" s="89"/>
      <c r="J27" s="89"/>
      <c r="K27" s="122">
        <f>SUM(K21:K26)</f>
        <v>124077.6</v>
      </c>
      <c r="L27" s="122">
        <f>SUM(L21:L26)</f>
        <v>133728.08</v>
      </c>
      <c r="M27" s="398"/>
      <c r="N27" s="402" t="s">
        <v>378</v>
      </c>
      <c r="O27" s="405"/>
    </row>
    <row r="28" ht="14.25" customHeight="1" spans="1:15">
      <c r="A28" s="81" t="s">
        <v>383</v>
      </c>
      <c r="B28" s="81">
        <v>1</v>
      </c>
      <c r="C28" s="81">
        <v>22</v>
      </c>
      <c r="D28" s="81" t="s">
        <v>31</v>
      </c>
      <c r="E28" s="85">
        <v>56</v>
      </c>
      <c r="F28" s="77">
        <f t="shared" si="4"/>
        <v>1232</v>
      </c>
      <c r="G28" s="85">
        <v>0</v>
      </c>
      <c r="H28" s="77">
        <f t="shared" si="5"/>
        <v>0</v>
      </c>
      <c r="I28" s="85">
        <v>60</v>
      </c>
      <c r="J28" s="85">
        <v>12</v>
      </c>
      <c r="K28" s="77">
        <f>C28*I28*J28</f>
        <v>15840</v>
      </c>
      <c r="L28" s="77">
        <f t="shared" si="6"/>
        <v>17072</v>
      </c>
      <c r="M28" s="77"/>
      <c r="N28" s="77" t="s">
        <v>384</v>
      </c>
      <c r="O28" s="400"/>
    </row>
    <row r="29" ht="14.25" customHeight="1" spans="1:15">
      <c r="A29" s="92" t="s">
        <v>381</v>
      </c>
      <c r="B29" s="92">
        <v>1</v>
      </c>
      <c r="C29" s="92">
        <v>22</v>
      </c>
      <c r="D29" s="92" t="s">
        <v>27</v>
      </c>
      <c r="E29" s="85">
        <v>56</v>
      </c>
      <c r="F29" s="77">
        <f t="shared" si="4"/>
        <v>1232</v>
      </c>
      <c r="G29" s="85">
        <v>0</v>
      </c>
      <c r="H29" s="77">
        <f t="shared" si="5"/>
        <v>0</v>
      </c>
      <c r="I29" s="85">
        <v>60</v>
      </c>
      <c r="J29" s="85">
        <v>12</v>
      </c>
      <c r="K29" s="77">
        <f>C29*I26*J26</f>
        <v>15840</v>
      </c>
      <c r="L29" s="77">
        <f t="shared" si="6"/>
        <v>17072</v>
      </c>
      <c r="M29" s="77"/>
      <c r="N29" s="77" t="s">
        <v>384</v>
      </c>
      <c r="O29" s="400"/>
    </row>
    <row r="30" ht="14.25" customHeight="1" spans="1:15">
      <c r="A30" s="81" t="s">
        <v>379</v>
      </c>
      <c r="B30" s="81">
        <v>1</v>
      </c>
      <c r="C30" s="81">
        <v>22</v>
      </c>
      <c r="D30" s="81" t="s">
        <v>17</v>
      </c>
      <c r="E30" s="85">
        <v>56</v>
      </c>
      <c r="F30" s="77">
        <f t="shared" si="4"/>
        <v>1232</v>
      </c>
      <c r="G30" s="85">
        <v>0</v>
      </c>
      <c r="H30" s="77">
        <f t="shared" si="5"/>
        <v>0</v>
      </c>
      <c r="I30" s="85">
        <v>60</v>
      </c>
      <c r="J30" s="85">
        <v>12</v>
      </c>
      <c r="K30" s="77">
        <f>C30*I30*J30</f>
        <v>15840</v>
      </c>
      <c r="L30" s="77">
        <f t="shared" si="6"/>
        <v>17072</v>
      </c>
      <c r="M30" s="77"/>
      <c r="N30" s="77" t="s">
        <v>384</v>
      </c>
      <c r="O30" s="400"/>
    </row>
    <row r="31" s="267" customFormat="1" ht="14.25" customHeight="1" spans="1:15">
      <c r="A31" s="88" t="s">
        <v>23</v>
      </c>
      <c r="B31" s="88"/>
      <c r="C31" s="88"/>
      <c r="D31" s="88"/>
      <c r="E31" s="89"/>
      <c r="F31" s="122">
        <f>SUM(F28:F30)</f>
        <v>3696</v>
      </c>
      <c r="G31" s="89"/>
      <c r="H31" s="122">
        <f>SUM(H28:H30)</f>
        <v>0</v>
      </c>
      <c r="I31" s="89"/>
      <c r="J31" s="89"/>
      <c r="K31" s="122">
        <f>SUM(K28:K30)</f>
        <v>47520</v>
      </c>
      <c r="L31" s="122">
        <f>SUM(L28:L30)</f>
        <v>51216</v>
      </c>
      <c r="M31" s="398"/>
      <c r="N31" s="398" t="s">
        <v>384</v>
      </c>
      <c r="O31" s="405"/>
    </row>
    <row r="32" ht="14.25" customHeight="1" spans="1:15">
      <c r="A32" s="81" t="s">
        <v>385</v>
      </c>
      <c r="B32" s="81">
        <v>2</v>
      </c>
      <c r="C32" s="81">
        <v>44</v>
      </c>
      <c r="D32" s="81" t="s">
        <v>17</v>
      </c>
      <c r="E32" s="85">
        <v>56</v>
      </c>
      <c r="F32" s="77">
        <f t="shared" si="4"/>
        <v>2464</v>
      </c>
      <c r="G32" s="85">
        <v>0</v>
      </c>
      <c r="H32" s="77">
        <f t="shared" si="5"/>
        <v>0</v>
      </c>
      <c r="I32" s="85">
        <v>60</v>
      </c>
      <c r="J32" s="85">
        <v>12</v>
      </c>
      <c r="K32" s="77">
        <f>C32*I32*J32</f>
        <v>31680</v>
      </c>
      <c r="L32" s="77">
        <f t="shared" si="6"/>
        <v>34144</v>
      </c>
      <c r="M32" s="77"/>
      <c r="N32" s="84" t="s">
        <v>378</v>
      </c>
      <c r="O32" s="400"/>
    </row>
    <row r="33" ht="14.25" customHeight="1" spans="1:15">
      <c r="A33" s="81" t="s">
        <v>380</v>
      </c>
      <c r="B33" s="81">
        <v>0.5</v>
      </c>
      <c r="C33" s="81">
        <v>11</v>
      </c>
      <c r="D33" s="81" t="s">
        <v>27</v>
      </c>
      <c r="E33" s="85">
        <v>56</v>
      </c>
      <c r="F33" s="77">
        <f t="shared" si="4"/>
        <v>616</v>
      </c>
      <c r="G33" s="85">
        <v>0</v>
      </c>
      <c r="H33" s="77">
        <f t="shared" si="5"/>
        <v>0</v>
      </c>
      <c r="I33" s="85">
        <v>60</v>
      </c>
      <c r="J33" s="85">
        <v>12</v>
      </c>
      <c r="K33" s="77">
        <f>C33*I33*J33</f>
        <v>7920</v>
      </c>
      <c r="L33" s="77">
        <f t="shared" si="6"/>
        <v>8536</v>
      </c>
      <c r="M33" s="77"/>
      <c r="N33" s="84" t="s">
        <v>378</v>
      </c>
      <c r="O33" s="400"/>
    </row>
    <row r="34" s="267" customFormat="1" ht="14.25" customHeight="1" spans="1:15">
      <c r="A34" s="391" t="s">
        <v>23</v>
      </c>
      <c r="B34" s="88"/>
      <c r="C34" s="88"/>
      <c r="D34" s="88"/>
      <c r="E34" s="88"/>
      <c r="F34" s="392">
        <f>SUM(F32:F33)</f>
        <v>3080</v>
      </c>
      <c r="G34" s="393"/>
      <c r="H34" s="392">
        <f>SUM(H32:H33)</f>
        <v>0</v>
      </c>
      <c r="I34" s="393"/>
      <c r="J34" s="393"/>
      <c r="K34" s="392">
        <f>SUM(K32:K33)</f>
        <v>39600</v>
      </c>
      <c r="L34" s="392">
        <f>SUM(L32:L33)</f>
        <v>42680</v>
      </c>
      <c r="M34" s="398"/>
      <c r="N34" s="406" t="s">
        <v>378</v>
      </c>
      <c r="O34" s="405"/>
    </row>
    <row r="35" ht="14.25" customHeight="1" spans="1:15">
      <c r="A35" s="92" t="s">
        <v>386</v>
      </c>
      <c r="B35" s="92">
        <v>1</v>
      </c>
      <c r="C35" s="92">
        <v>22</v>
      </c>
      <c r="D35" s="92" t="s">
        <v>27</v>
      </c>
      <c r="E35" s="85">
        <v>56</v>
      </c>
      <c r="F35" s="77">
        <f t="shared" ref="F35:F41" si="7">C35*E35</f>
        <v>1232</v>
      </c>
      <c r="G35" s="85">
        <v>0</v>
      </c>
      <c r="H35" s="77">
        <f t="shared" ref="H35:H41" si="8">C35*G35</f>
        <v>0</v>
      </c>
      <c r="I35" s="85">
        <v>60</v>
      </c>
      <c r="J35" s="85">
        <v>12</v>
      </c>
      <c r="K35" s="77">
        <f t="shared" ref="K35:K41" si="9">C35*I35*J35</f>
        <v>15840</v>
      </c>
      <c r="L35" s="77">
        <f t="shared" ref="L35:L41" si="10">K35+H35+F35</f>
        <v>17072</v>
      </c>
      <c r="M35" s="79"/>
      <c r="N35" s="92" t="s">
        <v>378</v>
      </c>
      <c r="O35" s="407"/>
    </row>
    <row r="36" ht="14.25" customHeight="1" spans="1:15">
      <c r="A36" s="92" t="s">
        <v>387</v>
      </c>
      <c r="B36" s="92">
        <v>2</v>
      </c>
      <c r="C36" s="92">
        <v>44</v>
      </c>
      <c r="D36" s="92" t="s">
        <v>27</v>
      </c>
      <c r="E36" s="85">
        <v>56</v>
      </c>
      <c r="F36" s="77">
        <f t="shared" si="7"/>
        <v>2464</v>
      </c>
      <c r="G36" s="85">
        <v>0</v>
      </c>
      <c r="H36" s="77">
        <f t="shared" si="8"/>
        <v>0</v>
      </c>
      <c r="I36" s="85">
        <v>60</v>
      </c>
      <c r="J36" s="85">
        <v>12</v>
      </c>
      <c r="K36" s="77">
        <f t="shared" si="9"/>
        <v>31680</v>
      </c>
      <c r="L36" s="77">
        <f t="shared" si="10"/>
        <v>34144</v>
      </c>
      <c r="M36" s="79"/>
      <c r="N36" s="92" t="s">
        <v>378</v>
      </c>
      <c r="O36" s="407"/>
    </row>
    <row r="37" ht="14.25" customHeight="1" spans="1:15">
      <c r="A37" s="92" t="s">
        <v>388</v>
      </c>
      <c r="B37" s="92">
        <v>1</v>
      </c>
      <c r="C37" s="92">
        <v>22</v>
      </c>
      <c r="D37" s="92" t="s">
        <v>27</v>
      </c>
      <c r="E37" s="85">
        <v>56</v>
      </c>
      <c r="F37" s="77">
        <f t="shared" si="7"/>
        <v>1232</v>
      </c>
      <c r="G37" s="85">
        <v>0</v>
      </c>
      <c r="H37" s="77">
        <f t="shared" si="8"/>
        <v>0</v>
      </c>
      <c r="I37" s="85">
        <v>60</v>
      </c>
      <c r="J37" s="85">
        <v>12</v>
      </c>
      <c r="K37" s="77">
        <f t="shared" si="9"/>
        <v>15840</v>
      </c>
      <c r="L37" s="77">
        <f t="shared" si="10"/>
        <v>17072</v>
      </c>
      <c r="M37" s="79"/>
      <c r="N37" s="92" t="s">
        <v>378</v>
      </c>
      <c r="O37" s="407"/>
    </row>
    <row r="38" ht="14.25" customHeight="1" spans="1:15">
      <c r="A38" s="92" t="s">
        <v>389</v>
      </c>
      <c r="B38" s="92">
        <v>2</v>
      </c>
      <c r="C38" s="92">
        <v>44</v>
      </c>
      <c r="D38" s="92" t="s">
        <v>27</v>
      </c>
      <c r="E38" s="85">
        <v>56</v>
      </c>
      <c r="F38" s="77">
        <f t="shared" si="7"/>
        <v>2464</v>
      </c>
      <c r="G38" s="85">
        <v>0</v>
      </c>
      <c r="H38" s="77">
        <f t="shared" si="8"/>
        <v>0</v>
      </c>
      <c r="I38" s="85">
        <v>60</v>
      </c>
      <c r="J38" s="85">
        <v>12</v>
      </c>
      <c r="K38" s="77">
        <f t="shared" si="9"/>
        <v>31680</v>
      </c>
      <c r="L38" s="77">
        <f t="shared" si="10"/>
        <v>34144</v>
      </c>
      <c r="M38" s="79"/>
      <c r="N38" s="92" t="s">
        <v>378</v>
      </c>
      <c r="O38" s="407"/>
    </row>
    <row r="39" ht="14.25" customHeight="1" spans="1:15">
      <c r="A39" s="92" t="s">
        <v>390</v>
      </c>
      <c r="B39" s="92">
        <v>3</v>
      </c>
      <c r="C39" s="92">
        <v>66</v>
      </c>
      <c r="D39" s="92" t="s">
        <v>60</v>
      </c>
      <c r="E39" s="85">
        <v>56</v>
      </c>
      <c r="F39" s="77">
        <f t="shared" si="7"/>
        <v>3696</v>
      </c>
      <c r="G39" s="85">
        <v>0</v>
      </c>
      <c r="H39" s="77">
        <f t="shared" si="8"/>
        <v>0</v>
      </c>
      <c r="I39" s="85">
        <v>60</v>
      </c>
      <c r="J39" s="85">
        <v>12</v>
      </c>
      <c r="K39" s="77">
        <f t="shared" si="9"/>
        <v>47520</v>
      </c>
      <c r="L39" s="77">
        <f t="shared" si="10"/>
        <v>51216</v>
      </c>
      <c r="M39" s="79"/>
      <c r="N39" s="92" t="s">
        <v>378</v>
      </c>
      <c r="O39" s="407"/>
    </row>
    <row r="40" ht="14.25" customHeight="1" spans="1:15">
      <c r="A40" s="92" t="s">
        <v>391</v>
      </c>
      <c r="B40" s="92">
        <v>2</v>
      </c>
      <c r="C40" s="92">
        <v>44</v>
      </c>
      <c r="D40" s="92" t="s">
        <v>27</v>
      </c>
      <c r="E40" s="85">
        <v>56</v>
      </c>
      <c r="F40" s="77">
        <f t="shared" si="7"/>
        <v>2464</v>
      </c>
      <c r="G40" s="85">
        <v>0</v>
      </c>
      <c r="H40" s="77">
        <f t="shared" si="8"/>
        <v>0</v>
      </c>
      <c r="I40" s="85">
        <v>60</v>
      </c>
      <c r="J40" s="85">
        <v>12</v>
      </c>
      <c r="K40" s="77">
        <f t="shared" si="9"/>
        <v>31680</v>
      </c>
      <c r="L40" s="77">
        <f t="shared" si="10"/>
        <v>34144</v>
      </c>
      <c r="M40" s="79"/>
      <c r="N40" s="92" t="s">
        <v>378</v>
      </c>
      <c r="O40" s="407"/>
    </row>
    <row r="41" s="267" customFormat="1" ht="14.25" customHeight="1" spans="1:22">
      <c r="A41" s="92" t="s">
        <v>392</v>
      </c>
      <c r="B41" s="92">
        <v>2.5</v>
      </c>
      <c r="C41" s="92">
        <v>55</v>
      </c>
      <c r="D41" s="92" t="s">
        <v>60</v>
      </c>
      <c r="E41" s="85">
        <v>56</v>
      </c>
      <c r="F41" s="77">
        <f t="shared" si="7"/>
        <v>3080</v>
      </c>
      <c r="G41" s="85">
        <v>0</v>
      </c>
      <c r="H41" s="77">
        <f t="shared" si="8"/>
        <v>0</v>
      </c>
      <c r="I41" s="85">
        <v>60</v>
      </c>
      <c r="J41" s="85">
        <v>12</v>
      </c>
      <c r="K41" s="77">
        <f t="shared" si="9"/>
        <v>39600</v>
      </c>
      <c r="L41" s="77">
        <f t="shared" si="10"/>
        <v>42680</v>
      </c>
      <c r="M41" s="79"/>
      <c r="N41" s="92" t="s">
        <v>378</v>
      </c>
      <c r="O41" s="407"/>
      <c r="Q41" s="59"/>
      <c r="R41" s="59"/>
      <c r="S41" s="59"/>
      <c r="T41" s="59"/>
      <c r="U41" s="59"/>
      <c r="V41" s="59"/>
    </row>
    <row r="42" ht="14.25" customHeight="1" spans="1:22">
      <c r="A42" s="92" t="s">
        <v>393</v>
      </c>
      <c r="B42" s="92">
        <v>2</v>
      </c>
      <c r="C42" s="92">
        <v>44</v>
      </c>
      <c r="D42" s="92" t="s">
        <v>27</v>
      </c>
      <c r="E42" s="85">
        <v>56</v>
      </c>
      <c r="F42" s="77">
        <f t="shared" ref="F42:F52" si="11">C42*E42</f>
        <v>2464</v>
      </c>
      <c r="G42" s="85">
        <v>0</v>
      </c>
      <c r="H42" s="77">
        <f t="shared" ref="H42:H52" si="12">C42*G42</f>
        <v>0</v>
      </c>
      <c r="I42" s="85">
        <v>60</v>
      </c>
      <c r="J42" s="85">
        <v>12</v>
      </c>
      <c r="K42" s="77">
        <f t="shared" ref="K42:K52" si="13">C42*I42*J42</f>
        <v>31680</v>
      </c>
      <c r="L42" s="77">
        <f t="shared" ref="L42:L52" si="14">K42+H42+F42</f>
        <v>34144</v>
      </c>
      <c r="M42" s="79"/>
      <c r="N42" s="92" t="s">
        <v>378</v>
      </c>
      <c r="O42" s="407"/>
      <c r="Q42" s="267"/>
      <c r="R42" s="267"/>
      <c r="S42" s="267"/>
      <c r="T42" s="267"/>
      <c r="U42" s="267"/>
      <c r="V42" s="267"/>
    </row>
    <row r="43" ht="14.25" customHeight="1" spans="1:15">
      <c r="A43" s="92" t="s">
        <v>394</v>
      </c>
      <c r="B43" s="92">
        <v>2</v>
      </c>
      <c r="C43" s="92">
        <v>44</v>
      </c>
      <c r="D43" s="92" t="s">
        <v>133</v>
      </c>
      <c r="E43" s="85">
        <v>56</v>
      </c>
      <c r="F43" s="77">
        <f t="shared" si="11"/>
        <v>2464</v>
      </c>
      <c r="G43" s="85">
        <v>0</v>
      </c>
      <c r="H43" s="77">
        <f t="shared" si="12"/>
        <v>0</v>
      </c>
      <c r="I43" s="85">
        <v>60</v>
      </c>
      <c r="J43" s="85">
        <v>12</v>
      </c>
      <c r="K43" s="77">
        <f t="shared" si="13"/>
        <v>31680</v>
      </c>
      <c r="L43" s="77">
        <f t="shared" si="14"/>
        <v>34144</v>
      </c>
      <c r="M43" s="79"/>
      <c r="N43" s="92" t="s">
        <v>378</v>
      </c>
      <c r="O43" s="407"/>
    </row>
    <row r="44" ht="14.25" customHeight="1" spans="1:15">
      <c r="A44" s="92" t="s">
        <v>395</v>
      </c>
      <c r="B44" s="92">
        <v>1</v>
      </c>
      <c r="C44" s="92">
        <v>22</v>
      </c>
      <c r="D44" s="92" t="s">
        <v>27</v>
      </c>
      <c r="E44" s="85">
        <v>56</v>
      </c>
      <c r="F44" s="77">
        <f t="shared" si="11"/>
        <v>1232</v>
      </c>
      <c r="G44" s="85">
        <v>0</v>
      </c>
      <c r="H44" s="77">
        <f t="shared" si="12"/>
        <v>0</v>
      </c>
      <c r="I44" s="85">
        <v>60</v>
      </c>
      <c r="J44" s="85">
        <v>12</v>
      </c>
      <c r="K44" s="77">
        <f t="shared" si="13"/>
        <v>15840</v>
      </c>
      <c r="L44" s="77">
        <f t="shared" si="14"/>
        <v>17072</v>
      </c>
      <c r="M44" s="79"/>
      <c r="N44" s="92" t="s">
        <v>378</v>
      </c>
      <c r="O44" s="407"/>
    </row>
    <row r="45" ht="14.25" customHeight="1" spans="1:15">
      <c r="A45" s="92" t="s">
        <v>396</v>
      </c>
      <c r="B45" s="92">
        <v>1</v>
      </c>
      <c r="C45" s="92">
        <v>22</v>
      </c>
      <c r="D45" s="92" t="s">
        <v>27</v>
      </c>
      <c r="E45" s="85">
        <v>56</v>
      </c>
      <c r="F45" s="77">
        <f t="shared" si="11"/>
        <v>1232</v>
      </c>
      <c r="G45" s="85">
        <v>0</v>
      </c>
      <c r="H45" s="77">
        <f t="shared" si="12"/>
        <v>0</v>
      </c>
      <c r="I45" s="85">
        <v>60</v>
      </c>
      <c r="J45" s="85">
        <v>12</v>
      </c>
      <c r="K45" s="77">
        <f t="shared" si="13"/>
        <v>15840</v>
      </c>
      <c r="L45" s="77">
        <f t="shared" si="14"/>
        <v>17072</v>
      </c>
      <c r="M45" s="79"/>
      <c r="N45" s="92" t="s">
        <v>378</v>
      </c>
      <c r="O45" s="407"/>
    </row>
    <row r="46" ht="14.25" customHeight="1" spans="1:15">
      <c r="A46" s="92" t="s">
        <v>397</v>
      </c>
      <c r="B46" s="92">
        <v>1</v>
      </c>
      <c r="C46" s="92">
        <v>22</v>
      </c>
      <c r="D46" s="92" t="s">
        <v>27</v>
      </c>
      <c r="E46" s="85">
        <v>56</v>
      </c>
      <c r="F46" s="77">
        <f t="shared" si="11"/>
        <v>1232</v>
      </c>
      <c r="G46" s="85">
        <v>0</v>
      </c>
      <c r="H46" s="77">
        <f t="shared" si="12"/>
        <v>0</v>
      </c>
      <c r="I46" s="85">
        <v>60</v>
      </c>
      <c r="J46" s="85">
        <v>12</v>
      </c>
      <c r="K46" s="77">
        <f t="shared" si="13"/>
        <v>15840</v>
      </c>
      <c r="L46" s="77">
        <f t="shared" si="14"/>
        <v>17072</v>
      </c>
      <c r="M46" s="79"/>
      <c r="N46" s="92" t="s">
        <v>378</v>
      </c>
      <c r="O46" s="407"/>
    </row>
    <row r="47" ht="14.25" customHeight="1" spans="1:15">
      <c r="A47" s="92" t="s">
        <v>398</v>
      </c>
      <c r="B47" s="92">
        <v>3</v>
      </c>
      <c r="C47" s="92">
        <v>66</v>
      </c>
      <c r="D47" s="92" t="s">
        <v>27</v>
      </c>
      <c r="E47" s="85">
        <v>56</v>
      </c>
      <c r="F47" s="77">
        <f t="shared" si="11"/>
        <v>3696</v>
      </c>
      <c r="G47" s="85">
        <v>0</v>
      </c>
      <c r="H47" s="77">
        <f t="shared" si="12"/>
        <v>0</v>
      </c>
      <c r="I47" s="85">
        <v>60</v>
      </c>
      <c r="J47" s="85">
        <v>12</v>
      </c>
      <c r="K47" s="77">
        <f t="shared" si="13"/>
        <v>47520</v>
      </c>
      <c r="L47" s="77">
        <f t="shared" si="14"/>
        <v>51216</v>
      </c>
      <c r="M47" s="79"/>
      <c r="N47" s="92" t="s">
        <v>378</v>
      </c>
      <c r="O47" s="407"/>
    </row>
    <row r="48" ht="14.25" customHeight="1" spans="1:15">
      <c r="A48" s="92" t="s">
        <v>399</v>
      </c>
      <c r="B48" s="92">
        <v>2</v>
      </c>
      <c r="C48" s="92">
        <v>44</v>
      </c>
      <c r="D48" s="92" t="s">
        <v>27</v>
      </c>
      <c r="E48" s="85">
        <v>56</v>
      </c>
      <c r="F48" s="77">
        <f t="shared" si="11"/>
        <v>2464</v>
      </c>
      <c r="G48" s="85">
        <v>0</v>
      </c>
      <c r="H48" s="77">
        <f t="shared" si="12"/>
        <v>0</v>
      </c>
      <c r="I48" s="85">
        <v>60</v>
      </c>
      <c r="J48" s="85">
        <v>12</v>
      </c>
      <c r="K48" s="77">
        <f t="shared" si="13"/>
        <v>31680</v>
      </c>
      <c r="L48" s="77">
        <f t="shared" si="14"/>
        <v>34144</v>
      </c>
      <c r="M48" s="79"/>
      <c r="N48" s="92" t="s">
        <v>378</v>
      </c>
      <c r="O48" s="407"/>
    </row>
    <row r="49" ht="14.25" customHeight="1" spans="1:15">
      <c r="A49" s="92" t="s">
        <v>400</v>
      </c>
      <c r="B49" s="92">
        <v>1</v>
      </c>
      <c r="C49" s="92">
        <v>22</v>
      </c>
      <c r="D49" s="92" t="s">
        <v>27</v>
      </c>
      <c r="E49" s="85">
        <v>56</v>
      </c>
      <c r="F49" s="77">
        <f t="shared" si="11"/>
        <v>1232</v>
      </c>
      <c r="G49" s="85">
        <v>0</v>
      </c>
      <c r="H49" s="77">
        <f t="shared" si="12"/>
        <v>0</v>
      </c>
      <c r="I49" s="85">
        <v>60</v>
      </c>
      <c r="J49" s="85">
        <v>12</v>
      </c>
      <c r="K49" s="77">
        <f t="shared" si="13"/>
        <v>15840</v>
      </c>
      <c r="L49" s="77">
        <f t="shared" si="14"/>
        <v>17072</v>
      </c>
      <c r="M49" s="79"/>
      <c r="N49" s="92" t="s">
        <v>378</v>
      </c>
      <c r="O49" s="407"/>
    </row>
    <row r="50" ht="14.25" customHeight="1" spans="1:15">
      <c r="A50" s="92" t="s">
        <v>401</v>
      </c>
      <c r="B50" s="92">
        <v>2</v>
      </c>
      <c r="C50" s="92">
        <v>44</v>
      </c>
      <c r="D50" s="92" t="s">
        <v>27</v>
      </c>
      <c r="E50" s="85">
        <v>56</v>
      </c>
      <c r="F50" s="77">
        <f t="shared" si="11"/>
        <v>2464</v>
      </c>
      <c r="G50" s="85">
        <v>0</v>
      </c>
      <c r="H50" s="77">
        <f t="shared" si="12"/>
        <v>0</v>
      </c>
      <c r="I50" s="85">
        <v>60</v>
      </c>
      <c r="J50" s="85">
        <v>12</v>
      </c>
      <c r="K50" s="77">
        <f t="shared" si="13"/>
        <v>31680</v>
      </c>
      <c r="L50" s="77">
        <f t="shared" si="14"/>
        <v>34144</v>
      </c>
      <c r="M50" s="79"/>
      <c r="N50" s="92" t="s">
        <v>378</v>
      </c>
      <c r="O50" s="407"/>
    </row>
    <row r="51" ht="14.25" customHeight="1" spans="1:15">
      <c r="A51" s="92" t="s">
        <v>402</v>
      </c>
      <c r="B51" s="92">
        <v>1</v>
      </c>
      <c r="C51" s="92">
        <v>22</v>
      </c>
      <c r="D51" s="92" t="s">
        <v>27</v>
      </c>
      <c r="E51" s="85">
        <v>56</v>
      </c>
      <c r="F51" s="77">
        <f t="shared" si="11"/>
        <v>1232</v>
      </c>
      <c r="G51" s="85">
        <v>0</v>
      </c>
      <c r="H51" s="77">
        <f t="shared" si="12"/>
        <v>0</v>
      </c>
      <c r="I51" s="85">
        <v>60</v>
      </c>
      <c r="J51" s="85">
        <v>12</v>
      </c>
      <c r="K51" s="77">
        <f t="shared" si="13"/>
        <v>15840</v>
      </c>
      <c r="L51" s="77">
        <f t="shared" si="14"/>
        <v>17072</v>
      </c>
      <c r="M51" s="79"/>
      <c r="N51" s="92" t="s">
        <v>378</v>
      </c>
      <c r="O51" s="407"/>
    </row>
    <row r="52" ht="14.25" customHeight="1" spans="1:15">
      <c r="A52" s="92" t="s">
        <v>403</v>
      </c>
      <c r="B52" s="92">
        <v>3</v>
      </c>
      <c r="C52" s="92">
        <v>66</v>
      </c>
      <c r="D52" s="92" t="s">
        <v>27</v>
      </c>
      <c r="E52" s="85">
        <v>56</v>
      </c>
      <c r="F52" s="77">
        <f t="shared" si="11"/>
        <v>3696</v>
      </c>
      <c r="G52" s="85">
        <v>0</v>
      </c>
      <c r="H52" s="77">
        <f t="shared" si="12"/>
        <v>0</v>
      </c>
      <c r="I52" s="85">
        <v>60</v>
      </c>
      <c r="J52" s="85">
        <v>12</v>
      </c>
      <c r="K52" s="77">
        <f t="shared" si="13"/>
        <v>47520</v>
      </c>
      <c r="L52" s="77">
        <f t="shared" si="14"/>
        <v>51216</v>
      </c>
      <c r="M52" s="79"/>
      <c r="N52" s="92" t="s">
        <v>378</v>
      </c>
      <c r="O52" s="407"/>
    </row>
    <row r="53" s="267" customFormat="1" ht="14.25" customHeight="1" spans="1:15">
      <c r="A53" s="272" t="s">
        <v>23</v>
      </c>
      <c r="B53" s="385"/>
      <c r="C53" s="385"/>
      <c r="D53" s="385"/>
      <c r="E53" s="389"/>
      <c r="F53" s="278">
        <f>SUM(F35:F52)</f>
        <v>40040</v>
      </c>
      <c r="G53" s="389"/>
      <c r="H53" s="278">
        <f>SUM(H35:H52)</f>
        <v>0</v>
      </c>
      <c r="I53" s="389"/>
      <c r="J53" s="389"/>
      <c r="K53" s="278">
        <f>SUM(K35:K52)</f>
        <v>514800</v>
      </c>
      <c r="L53" s="278">
        <f>SUM(L35:L52)</f>
        <v>554840</v>
      </c>
      <c r="M53" s="408"/>
      <c r="N53" s="402" t="s">
        <v>378</v>
      </c>
      <c r="O53" s="405"/>
    </row>
    <row r="54" ht="14.25" customHeight="1" spans="1:15">
      <c r="A54" s="84" t="s">
        <v>404</v>
      </c>
      <c r="B54" s="84">
        <v>1</v>
      </c>
      <c r="C54" s="84">
        <v>22</v>
      </c>
      <c r="D54" s="92" t="s">
        <v>27</v>
      </c>
      <c r="E54" s="85">
        <v>56</v>
      </c>
      <c r="F54" s="77">
        <f>C54*E54</f>
        <v>1232</v>
      </c>
      <c r="G54" s="85">
        <v>0</v>
      </c>
      <c r="H54" s="77">
        <f>C54*G54</f>
        <v>0</v>
      </c>
      <c r="I54" s="85">
        <v>60</v>
      </c>
      <c r="J54" s="85">
        <v>12</v>
      </c>
      <c r="K54" s="77">
        <f>C54*I54*J54</f>
        <v>15840</v>
      </c>
      <c r="L54" s="77">
        <f>K54+H54+F54</f>
        <v>17072</v>
      </c>
      <c r="M54" s="409"/>
      <c r="N54" s="92" t="s">
        <v>405</v>
      </c>
      <c r="O54" s="410"/>
    </row>
    <row r="55" ht="14.25" customHeight="1" spans="1:15">
      <c r="A55" s="92" t="s">
        <v>406</v>
      </c>
      <c r="B55" s="84">
        <v>1</v>
      </c>
      <c r="C55" s="84">
        <v>22</v>
      </c>
      <c r="D55" s="92" t="s">
        <v>31</v>
      </c>
      <c r="E55" s="85">
        <v>56</v>
      </c>
      <c r="F55" s="77">
        <f>C55*E55</f>
        <v>1232</v>
      </c>
      <c r="G55" s="85">
        <v>0</v>
      </c>
      <c r="H55" s="77">
        <f>C55*G55</f>
        <v>0</v>
      </c>
      <c r="I55" s="85">
        <v>60</v>
      </c>
      <c r="J55" s="85">
        <v>12</v>
      </c>
      <c r="K55" s="77">
        <f>C55*I55*J55</f>
        <v>15840</v>
      </c>
      <c r="L55" s="77">
        <f>K55+H55+F55</f>
        <v>17072</v>
      </c>
      <c r="M55" s="409"/>
      <c r="N55" s="84" t="s">
        <v>405</v>
      </c>
      <c r="O55" s="400"/>
    </row>
    <row r="56" ht="14.25" customHeight="1" spans="1:15">
      <c r="A56" s="92" t="s">
        <v>407</v>
      </c>
      <c r="B56" s="92">
        <v>1</v>
      </c>
      <c r="C56" s="92">
        <v>22</v>
      </c>
      <c r="D56" s="92" t="s">
        <v>31</v>
      </c>
      <c r="E56" s="85">
        <v>56</v>
      </c>
      <c r="F56" s="77">
        <f>C56*E56</f>
        <v>1232</v>
      </c>
      <c r="G56" s="85">
        <v>0</v>
      </c>
      <c r="H56" s="77">
        <f>C56*G56</f>
        <v>0</v>
      </c>
      <c r="I56" s="85">
        <v>60</v>
      </c>
      <c r="J56" s="85">
        <v>12</v>
      </c>
      <c r="K56" s="77">
        <f>C56*I56*J56</f>
        <v>15840</v>
      </c>
      <c r="L56" s="77">
        <f>K56+H56+F56</f>
        <v>17072</v>
      </c>
      <c r="M56" s="409"/>
      <c r="N56" s="92" t="s">
        <v>405</v>
      </c>
      <c r="O56" s="400"/>
    </row>
    <row r="57" ht="14.25" customHeight="1" spans="1:15">
      <c r="A57" s="92" t="s">
        <v>408</v>
      </c>
      <c r="B57" s="92">
        <v>1</v>
      </c>
      <c r="C57" s="92">
        <v>22</v>
      </c>
      <c r="D57" s="92" t="s">
        <v>17</v>
      </c>
      <c r="E57" s="85">
        <v>56</v>
      </c>
      <c r="F57" s="77">
        <f>C57*E57</f>
        <v>1232</v>
      </c>
      <c r="G57" s="85">
        <v>0</v>
      </c>
      <c r="H57" s="77">
        <f>C57*G57</f>
        <v>0</v>
      </c>
      <c r="I57" s="85">
        <v>60</v>
      </c>
      <c r="J57" s="85">
        <v>12</v>
      </c>
      <c r="K57" s="77">
        <f>C57*I57*J57</f>
        <v>15840</v>
      </c>
      <c r="L57" s="77">
        <f>K57+H57+F57</f>
        <v>17072</v>
      </c>
      <c r="M57" s="409"/>
      <c r="N57" s="92" t="s">
        <v>405</v>
      </c>
      <c r="O57" s="400"/>
    </row>
    <row r="58" ht="14.25" customHeight="1" spans="1:15">
      <c r="A58" s="272" t="s">
        <v>23</v>
      </c>
      <c r="B58" s="385"/>
      <c r="C58" s="385"/>
      <c r="D58" s="385"/>
      <c r="E58" s="389"/>
      <c r="F58" s="278">
        <f>SUM(F54:F57)</f>
        <v>4928</v>
      </c>
      <c r="G58" s="389"/>
      <c r="H58" s="278">
        <f>SUM(H54:H57)</f>
        <v>0</v>
      </c>
      <c r="I58" s="389"/>
      <c r="J58" s="389"/>
      <c r="K58" s="278">
        <f>SUM(K54:K57)</f>
        <v>63360</v>
      </c>
      <c r="L58" s="278">
        <f>SUM(L54:L57)</f>
        <v>68288</v>
      </c>
      <c r="M58" s="411"/>
      <c r="N58" s="124" t="s">
        <v>405</v>
      </c>
      <c r="O58" s="400"/>
    </row>
    <row r="59" ht="14.25" customHeight="1" spans="1:15">
      <c r="A59" s="81" t="s">
        <v>409</v>
      </c>
      <c r="B59" s="81">
        <v>1</v>
      </c>
      <c r="C59" s="81">
        <v>22</v>
      </c>
      <c r="D59" s="81" t="s">
        <v>31</v>
      </c>
      <c r="E59" s="85">
        <v>56</v>
      </c>
      <c r="F59" s="77">
        <f>C59*E59</f>
        <v>1232</v>
      </c>
      <c r="G59" s="85">
        <v>0</v>
      </c>
      <c r="H59" s="77">
        <f>C59*G59</f>
        <v>0</v>
      </c>
      <c r="I59" s="85">
        <v>60</v>
      </c>
      <c r="J59" s="85">
        <v>12</v>
      </c>
      <c r="K59" s="77">
        <f>C59*I59*J59</f>
        <v>15840</v>
      </c>
      <c r="L59" s="77">
        <f>K59+H59+F59</f>
        <v>17072</v>
      </c>
      <c r="M59" s="77"/>
      <c r="N59" s="81" t="s">
        <v>410</v>
      </c>
      <c r="O59" s="400"/>
    </row>
    <row r="60" ht="14.25" customHeight="1" spans="1:15">
      <c r="A60" s="81" t="s">
        <v>411</v>
      </c>
      <c r="B60" s="81">
        <v>1</v>
      </c>
      <c r="C60" s="81">
        <v>22</v>
      </c>
      <c r="D60" s="81" t="s">
        <v>31</v>
      </c>
      <c r="E60" s="85">
        <v>56</v>
      </c>
      <c r="F60" s="77">
        <f>C60*E60</f>
        <v>1232</v>
      </c>
      <c r="G60" s="85">
        <v>0</v>
      </c>
      <c r="H60" s="77">
        <f>C60*G60</f>
        <v>0</v>
      </c>
      <c r="I60" s="85">
        <v>60</v>
      </c>
      <c r="J60" s="85">
        <v>12</v>
      </c>
      <c r="K60" s="77">
        <f>C60*I60*J60</f>
        <v>15840</v>
      </c>
      <c r="L60" s="77">
        <f>K60+H60+F60</f>
        <v>17072</v>
      </c>
      <c r="M60" s="77"/>
      <c r="N60" s="81" t="s">
        <v>410</v>
      </c>
      <c r="O60" s="400"/>
    </row>
    <row r="61" ht="14.25" customHeight="1" spans="1:15">
      <c r="A61" s="81" t="s">
        <v>412</v>
      </c>
      <c r="B61" s="81">
        <v>1</v>
      </c>
      <c r="C61" s="81">
        <v>22</v>
      </c>
      <c r="D61" s="81" t="s">
        <v>31</v>
      </c>
      <c r="E61" s="85">
        <v>56</v>
      </c>
      <c r="F61" s="77">
        <f>C61*E61</f>
        <v>1232</v>
      </c>
      <c r="G61" s="85">
        <v>0</v>
      </c>
      <c r="H61" s="77">
        <f>C61*G61</f>
        <v>0</v>
      </c>
      <c r="I61" s="85">
        <v>60</v>
      </c>
      <c r="J61" s="85">
        <v>12</v>
      </c>
      <c r="K61" s="77">
        <f>C61*I61*J61</f>
        <v>15840</v>
      </c>
      <c r="L61" s="77">
        <f>K61+H61+F61</f>
        <v>17072</v>
      </c>
      <c r="M61" s="77"/>
      <c r="N61" s="81" t="s">
        <v>410</v>
      </c>
      <c r="O61" s="400"/>
    </row>
    <row r="62" s="267" customFormat="1" ht="14.25" customHeight="1" spans="1:15">
      <c r="A62" s="272" t="s">
        <v>23</v>
      </c>
      <c r="B62" s="394"/>
      <c r="C62" s="394"/>
      <c r="D62" s="394"/>
      <c r="E62" s="389"/>
      <c r="F62" s="278">
        <f>SUM(F59:F61)</f>
        <v>3696</v>
      </c>
      <c r="G62" s="389"/>
      <c r="H62" s="278">
        <f>SUM(H59:H61)</f>
        <v>0</v>
      </c>
      <c r="I62" s="389"/>
      <c r="J62" s="389"/>
      <c r="K62" s="278">
        <f>SUM(K59:K61)</f>
        <v>47520</v>
      </c>
      <c r="L62" s="278">
        <f>SUM(L59:L61)</f>
        <v>51216</v>
      </c>
      <c r="M62" s="398"/>
      <c r="N62" s="412" t="s">
        <v>410</v>
      </c>
      <c r="O62" s="405"/>
    </row>
    <row r="63" ht="14.25" customHeight="1" spans="1:16">
      <c r="A63" s="84" t="s">
        <v>413</v>
      </c>
      <c r="B63" s="84">
        <v>2</v>
      </c>
      <c r="C63" s="84">
        <v>44</v>
      </c>
      <c r="D63" s="84" t="s">
        <v>31</v>
      </c>
      <c r="E63" s="85">
        <v>56</v>
      </c>
      <c r="F63" s="77">
        <f>C63*E63</f>
        <v>2464</v>
      </c>
      <c r="G63" s="85">
        <v>0</v>
      </c>
      <c r="H63" s="77">
        <f>C63*G63</f>
        <v>0</v>
      </c>
      <c r="I63" s="85">
        <v>60</v>
      </c>
      <c r="J63" s="85">
        <v>12</v>
      </c>
      <c r="K63" s="77">
        <f>C63*I63*J63</f>
        <v>31680</v>
      </c>
      <c r="L63" s="77">
        <f>K63+H63+F63</f>
        <v>34144</v>
      </c>
      <c r="M63" s="77"/>
      <c r="N63" s="81" t="s">
        <v>414</v>
      </c>
      <c r="O63" s="400"/>
      <c r="P63" s="138"/>
    </row>
    <row r="64" ht="14.25" customHeight="1" spans="1:16">
      <c r="A64" s="81" t="s">
        <v>415</v>
      </c>
      <c r="B64" s="81">
        <v>2</v>
      </c>
      <c r="C64" s="81">
        <v>44</v>
      </c>
      <c r="D64" s="81" t="s">
        <v>17</v>
      </c>
      <c r="E64" s="85">
        <v>56</v>
      </c>
      <c r="F64" s="77">
        <f>C64*E64</f>
        <v>2464</v>
      </c>
      <c r="G64" s="85">
        <v>0</v>
      </c>
      <c r="H64" s="77">
        <f>C64*G64</f>
        <v>0</v>
      </c>
      <c r="I64" s="85">
        <v>60</v>
      </c>
      <c r="J64" s="85">
        <v>12</v>
      </c>
      <c r="K64" s="77">
        <f>C64*I64*J64</f>
        <v>31680</v>
      </c>
      <c r="L64" s="77">
        <f>K64+H64+F64</f>
        <v>34144</v>
      </c>
      <c r="M64" s="77"/>
      <c r="N64" s="81" t="s">
        <v>414</v>
      </c>
      <c r="O64" s="400"/>
      <c r="P64" s="138"/>
    </row>
    <row r="65" s="267" customFormat="1" ht="14.25" customHeight="1" spans="1:22">
      <c r="A65" s="81" t="s">
        <v>416</v>
      </c>
      <c r="B65" s="81">
        <v>1</v>
      </c>
      <c r="C65" s="81">
        <v>22</v>
      </c>
      <c r="D65" s="81" t="s">
        <v>31</v>
      </c>
      <c r="E65" s="85">
        <v>56</v>
      </c>
      <c r="F65" s="77">
        <f>C65*E65</f>
        <v>1232</v>
      </c>
      <c r="G65" s="85">
        <v>0</v>
      </c>
      <c r="H65" s="77">
        <f>C65*G65</f>
        <v>0</v>
      </c>
      <c r="I65" s="85">
        <v>60</v>
      </c>
      <c r="J65" s="85">
        <v>12</v>
      </c>
      <c r="K65" s="77">
        <f>C65*I65*J65</f>
        <v>15840</v>
      </c>
      <c r="L65" s="77">
        <f>K65+H65+F65</f>
        <v>17072</v>
      </c>
      <c r="M65" s="77"/>
      <c r="N65" s="81" t="s">
        <v>414</v>
      </c>
      <c r="O65" s="400"/>
      <c r="P65" s="138"/>
      <c r="Q65" s="59"/>
      <c r="R65" s="59"/>
      <c r="S65" s="59"/>
      <c r="T65" s="59"/>
      <c r="U65" s="59"/>
      <c r="V65" s="59"/>
    </row>
    <row r="66" ht="14.25" customHeight="1" spans="1:16">
      <c r="A66" s="84" t="s">
        <v>417</v>
      </c>
      <c r="B66" s="84">
        <v>1</v>
      </c>
      <c r="C66" s="84">
        <v>22</v>
      </c>
      <c r="D66" s="84"/>
      <c r="E66" s="85">
        <v>56</v>
      </c>
      <c r="F66" s="77">
        <f>C66*E66</f>
        <v>1232</v>
      </c>
      <c r="G66" s="85">
        <v>0</v>
      </c>
      <c r="H66" s="77">
        <f>C66*G66</f>
        <v>0</v>
      </c>
      <c r="I66" s="85">
        <v>60</v>
      </c>
      <c r="J66" s="85">
        <v>12</v>
      </c>
      <c r="K66" s="77">
        <f>C66*I66*J66</f>
        <v>15840</v>
      </c>
      <c r="L66" s="77">
        <f>K66+H66+F66</f>
        <v>17072</v>
      </c>
      <c r="M66" s="77"/>
      <c r="N66" s="81" t="s">
        <v>414</v>
      </c>
      <c r="O66" s="401"/>
      <c r="P66" s="138"/>
    </row>
    <row r="67" s="267" customFormat="1" ht="14.25" customHeight="1" spans="1:16">
      <c r="A67" s="272" t="s">
        <v>23</v>
      </c>
      <c r="B67" s="272"/>
      <c r="C67" s="272"/>
      <c r="D67" s="272"/>
      <c r="E67" s="389"/>
      <c r="F67" s="278">
        <f>SUM(F63:F66)</f>
        <v>7392</v>
      </c>
      <c r="G67" s="389"/>
      <c r="H67" s="278">
        <f>SUM(H63:H66)</f>
        <v>0</v>
      </c>
      <c r="I67" s="389"/>
      <c r="J67" s="389"/>
      <c r="K67" s="278">
        <f>SUM(K63:K66)</f>
        <v>95040</v>
      </c>
      <c r="L67" s="278">
        <f>SUM(L63:L66)</f>
        <v>102432</v>
      </c>
      <c r="M67" s="398"/>
      <c r="N67" s="414" t="s">
        <v>414</v>
      </c>
      <c r="O67" s="403"/>
      <c r="P67" s="404"/>
    </row>
    <row r="68" ht="14.25" customHeight="1" spans="1:15">
      <c r="A68" s="92" t="s">
        <v>418</v>
      </c>
      <c r="B68" s="92">
        <v>2</v>
      </c>
      <c r="C68" s="92">
        <v>44</v>
      </c>
      <c r="D68" s="92" t="s">
        <v>27</v>
      </c>
      <c r="E68" s="85">
        <v>56</v>
      </c>
      <c r="F68" s="77">
        <f t="shared" ref="F68:F82" si="15">C68*E68</f>
        <v>2464</v>
      </c>
      <c r="G68" s="85">
        <v>0</v>
      </c>
      <c r="H68" s="77">
        <f t="shared" ref="H68:H82" si="16">C68*G68</f>
        <v>0</v>
      </c>
      <c r="I68" s="85">
        <v>60</v>
      </c>
      <c r="J68" s="85">
        <v>12</v>
      </c>
      <c r="K68" s="77">
        <f t="shared" ref="K68:K82" si="17">C68*I68*J68</f>
        <v>31680</v>
      </c>
      <c r="L68" s="77">
        <f t="shared" ref="L68:L82" si="18">K68+H68+F68</f>
        <v>34144</v>
      </c>
      <c r="M68" s="77"/>
      <c r="N68" s="92" t="s">
        <v>419</v>
      </c>
      <c r="O68" s="400" t="s">
        <v>420</v>
      </c>
    </row>
    <row r="69" ht="14.25" customHeight="1" spans="1:15">
      <c r="A69" s="92" t="s">
        <v>421</v>
      </c>
      <c r="B69" s="92">
        <v>1</v>
      </c>
      <c r="C69" s="92">
        <v>22</v>
      </c>
      <c r="D69" s="92" t="s">
        <v>31</v>
      </c>
      <c r="E69" s="85">
        <v>56</v>
      </c>
      <c r="F69" s="77">
        <f t="shared" si="15"/>
        <v>1232</v>
      </c>
      <c r="G69" s="85">
        <v>0</v>
      </c>
      <c r="H69" s="77">
        <f t="shared" si="16"/>
        <v>0</v>
      </c>
      <c r="I69" s="85">
        <v>60</v>
      </c>
      <c r="J69" s="85">
        <v>12</v>
      </c>
      <c r="K69" s="77">
        <f t="shared" si="17"/>
        <v>15840</v>
      </c>
      <c r="L69" s="77">
        <f t="shared" si="18"/>
        <v>17072</v>
      </c>
      <c r="M69" s="77"/>
      <c r="N69" s="92" t="s">
        <v>419</v>
      </c>
      <c r="O69" s="400" t="s">
        <v>422</v>
      </c>
    </row>
    <row r="70" s="267" customFormat="1" ht="14.25" customHeight="1" spans="1:22">
      <c r="A70" s="92" t="s">
        <v>423</v>
      </c>
      <c r="B70" s="92">
        <v>1</v>
      </c>
      <c r="C70" s="92">
        <v>22</v>
      </c>
      <c r="D70" s="92" t="s">
        <v>31</v>
      </c>
      <c r="E70" s="85">
        <v>56</v>
      </c>
      <c r="F70" s="77">
        <f t="shared" si="15"/>
        <v>1232</v>
      </c>
      <c r="G70" s="85">
        <v>0</v>
      </c>
      <c r="H70" s="77">
        <f t="shared" si="16"/>
        <v>0</v>
      </c>
      <c r="I70" s="85">
        <v>60</v>
      </c>
      <c r="J70" s="85">
        <v>12</v>
      </c>
      <c r="K70" s="77">
        <f t="shared" si="17"/>
        <v>15840</v>
      </c>
      <c r="L70" s="77">
        <f t="shared" si="18"/>
        <v>17072</v>
      </c>
      <c r="M70" s="77"/>
      <c r="N70" s="92" t="s">
        <v>419</v>
      </c>
      <c r="O70" s="400" t="s">
        <v>424</v>
      </c>
      <c r="P70" s="59"/>
      <c r="Q70" s="59"/>
      <c r="R70" s="59"/>
      <c r="S70" s="59"/>
      <c r="T70" s="59"/>
      <c r="U70" s="59"/>
      <c r="V70" s="59"/>
    </row>
    <row r="71" ht="14.25" customHeight="1" spans="1:15">
      <c r="A71" s="92" t="s">
        <v>425</v>
      </c>
      <c r="B71" s="92">
        <v>2</v>
      </c>
      <c r="C71" s="92">
        <v>44</v>
      </c>
      <c r="D71" s="92" t="s">
        <v>31</v>
      </c>
      <c r="E71" s="85">
        <v>56</v>
      </c>
      <c r="F71" s="77">
        <f t="shared" si="15"/>
        <v>2464</v>
      </c>
      <c r="G71" s="85">
        <v>0</v>
      </c>
      <c r="H71" s="77">
        <f t="shared" si="16"/>
        <v>0</v>
      </c>
      <c r="I71" s="85">
        <v>60</v>
      </c>
      <c r="J71" s="85">
        <v>12</v>
      </c>
      <c r="K71" s="77">
        <f t="shared" si="17"/>
        <v>31680</v>
      </c>
      <c r="L71" s="77">
        <f t="shared" si="18"/>
        <v>34144</v>
      </c>
      <c r="M71" s="77"/>
      <c r="N71" s="92" t="s">
        <v>419</v>
      </c>
      <c r="O71" s="400" t="s">
        <v>426</v>
      </c>
    </row>
    <row r="72" ht="14.25" customHeight="1" spans="1:15">
      <c r="A72" s="92" t="s">
        <v>427</v>
      </c>
      <c r="B72" s="92">
        <v>2</v>
      </c>
      <c r="C72" s="92">
        <v>44</v>
      </c>
      <c r="D72" s="92" t="s">
        <v>31</v>
      </c>
      <c r="E72" s="85">
        <v>56</v>
      </c>
      <c r="F72" s="77">
        <f t="shared" si="15"/>
        <v>2464</v>
      </c>
      <c r="G72" s="85">
        <v>0</v>
      </c>
      <c r="H72" s="77">
        <f t="shared" si="16"/>
        <v>0</v>
      </c>
      <c r="I72" s="85">
        <v>60</v>
      </c>
      <c r="J72" s="85">
        <v>12</v>
      </c>
      <c r="K72" s="77">
        <f t="shared" si="17"/>
        <v>31680</v>
      </c>
      <c r="L72" s="77">
        <f t="shared" si="18"/>
        <v>34144</v>
      </c>
      <c r="M72" s="77"/>
      <c r="N72" s="92" t="s">
        <v>419</v>
      </c>
      <c r="O72" s="400" t="s">
        <v>428</v>
      </c>
    </row>
    <row r="73" ht="14.25" customHeight="1" spans="1:15">
      <c r="A73" s="92" t="s">
        <v>429</v>
      </c>
      <c r="B73" s="92">
        <v>2</v>
      </c>
      <c r="C73" s="92">
        <v>44</v>
      </c>
      <c r="D73" s="92" t="s">
        <v>27</v>
      </c>
      <c r="E73" s="85">
        <v>56</v>
      </c>
      <c r="F73" s="77">
        <f t="shared" si="15"/>
        <v>2464</v>
      </c>
      <c r="G73" s="85">
        <v>0</v>
      </c>
      <c r="H73" s="77">
        <f t="shared" si="16"/>
        <v>0</v>
      </c>
      <c r="I73" s="85">
        <v>60</v>
      </c>
      <c r="J73" s="85">
        <v>12</v>
      </c>
      <c r="K73" s="77">
        <f t="shared" si="17"/>
        <v>31680</v>
      </c>
      <c r="L73" s="77">
        <f t="shared" si="18"/>
        <v>34144</v>
      </c>
      <c r="M73" s="77"/>
      <c r="N73" s="92" t="s">
        <v>419</v>
      </c>
      <c r="O73" s="400" t="s">
        <v>430</v>
      </c>
    </row>
    <row r="74" ht="14.25" customHeight="1" spans="1:15">
      <c r="A74" s="92" t="s">
        <v>431</v>
      </c>
      <c r="B74" s="92">
        <v>1</v>
      </c>
      <c r="C74" s="92">
        <v>22</v>
      </c>
      <c r="D74" s="92" t="s">
        <v>17</v>
      </c>
      <c r="E74" s="85">
        <v>56</v>
      </c>
      <c r="F74" s="77">
        <f t="shared" si="15"/>
        <v>1232</v>
      </c>
      <c r="G74" s="85">
        <v>0</v>
      </c>
      <c r="H74" s="77">
        <f t="shared" si="16"/>
        <v>0</v>
      </c>
      <c r="I74" s="85">
        <v>60</v>
      </c>
      <c r="J74" s="85">
        <v>12</v>
      </c>
      <c r="K74" s="77">
        <f t="shared" si="17"/>
        <v>15840</v>
      </c>
      <c r="L74" s="77">
        <f t="shared" si="18"/>
        <v>17072</v>
      </c>
      <c r="M74" s="77"/>
      <c r="N74" s="92" t="s">
        <v>419</v>
      </c>
      <c r="O74" s="400" t="s">
        <v>428</v>
      </c>
    </row>
    <row r="75" ht="14.25" customHeight="1" spans="1:15">
      <c r="A75" s="92" t="s">
        <v>432</v>
      </c>
      <c r="B75" s="92">
        <v>1</v>
      </c>
      <c r="C75" s="92">
        <v>22</v>
      </c>
      <c r="D75" s="92" t="s">
        <v>31</v>
      </c>
      <c r="E75" s="85">
        <v>56</v>
      </c>
      <c r="F75" s="77">
        <f t="shared" si="15"/>
        <v>1232</v>
      </c>
      <c r="G75" s="85">
        <v>0</v>
      </c>
      <c r="H75" s="77">
        <f t="shared" si="16"/>
        <v>0</v>
      </c>
      <c r="I75" s="85">
        <v>60</v>
      </c>
      <c r="J75" s="85">
        <v>12</v>
      </c>
      <c r="K75" s="77">
        <f t="shared" si="17"/>
        <v>15840</v>
      </c>
      <c r="L75" s="77">
        <f t="shared" si="18"/>
        <v>17072</v>
      </c>
      <c r="M75" s="77"/>
      <c r="N75" s="92" t="s">
        <v>419</v>
      </c>
      <c r="O75" s="400" t="s">
        <v>426</v>
      </c>
    </row>
    <row r="76" ht="14.25" customHeight="1" spans="1:15">
      <c r="A76" s="92" t="s">
        <v>433</v>
      </c>
      <c r="B76" s="92">
        <v>1</v>
      </c>
      <c r="C76" s="92">
        <v>22</v>
      </c>
      <c r="D76" s="92" t="s">
        <v>17</v>
      </c>
      <c r="E76" s="85">
        <v>56</v>
      </c>
      <c r="F76" s="77">
        <f t="shared" si="15"/>
        <v>1232</v>
      </c>
      <c r="G76" s="85">
        <v>0</v>
      </c>
      <c r="H76" s="77">
        <f t="shared" si="16"/>
        <v>0</v>
      </c>
      <c r="I76" s="85">
        <v>60</v>
      </c>
      <c r="J76" s="85">
        <v>12</v>
      </c>
      <c r="K76" s="77">
        <f t="shared" si="17"/>
        <v>15840</v>
      </c>
      <c r="L76" s="77">
        <f t="shared" si="18"/>
        <v>17072</v>
      </c>
      <c r="M76" s="77"/>
      <c r="N76" s="92" t="s">
        <v>419</v>
      </c>
      <c r="O76" s="400" t="s">
        <v>434</v>
      </c>
    </row>
    <row r="77" ht="14.25" customHeight="1" spans="1:15">
      <c r="A77" s="92" t="s">
        <v>435</v>
      </c>
      <c r="B77" s="92">
        <v>2</v>
      </c>
      <c r="C77" s="92">
        <v>44</v>
      </c>
      <c r="D77" s="92" t="s">
        <v>17</v>
      </c>
      <c r="E77" s="85">
        <v>56</v>
      </c>
      <c r="F77" s="77">
        <f t="shared" si="15"/>
        <v>2464</v>
      </c>
      <c r="G77" s="85">
        <v>0</v>
      </c>
      <c r="H77" s="77">
        <f t="shared" si="16"/>
        <v>0</v>
      </c>
      <c r="I77" s="85">
        <v>60</v>
      </c>
      <c r="J77" s="85">
        <v>12</v>
      </c>
      <c r="K77" s="77">
        <f t="shared" si="17"/>
        <v>31680</v>
      </c>
      <c r="L77" s="77">
        <f t="shared" si="18"/>
        <v>34144</v>
      </c>
      <c r="M77" s="77"/>
      <c r="N77" s="92" t="s">
        <v>419</v>
      </c>
      <c r="O77" s="400" t="s">
        <v>436</v>
      </c>
    </row>
    <row r="78" ht="14.25" customHeight="1" spans="1:15">
      <c r="A78" s="92" t="s">
        <v>437</v>
      </c>
      <c r="B78" s="92">
        <v>1</v>
      </c>
      <c r="C78" s="92">
        <v>22</v>
      </c>
      <c r="D78" s="92" t="s">
        <v>17</v>
      </c>
      <c r="E78" s="85">
        <v>56</v>
      </c>
      <c r="F78" s="77">
        <f t="shared" si="15"/>
        <v>1232</v>
      </c>
      <c r="G78" s="85">
        <v>0</v>
      </c>
      <c r="H78" s="77">
        <f t="shared" si="16"/>
        <v>0</v>
      </c>
      <c r="I78" s="85">
        <v>60</v>
      </c>
      <c r="J78" s="85">
        <v>12</v>
      </c>
      <c r="K78" s="77">
        <f t="shared" si="17"/>
        <v>15840</v>
      </c>
      <c r="L78" s="77">
        <f t="shared" si="18"/>
        <v>17072</v>
      </c>
      <c r="M78" s="77"/>
      <c r="N78" s="92" t="s">
        <v>419</v>
      </c>
      <c r="O78" s="400" t="s">
        <v>436</v>
      </c>
    </row>
    <row r="79" ht="14.25" customHeight="1" spans="1:15">
      <c r="A79" s="92" t="s">
        <v>438</v>
      </c>
      <c r="B79" s="92">
        <v>1</v>
      </c>
      <c r="C79" s="92">
        <v>22</v>
      </c>
      <c r="D79" s="92" t="s">
        <v>17</v>
      </c>
      <c r="E79" s="85">
        <v>56</v>
      </c>
      <c r="F79" s="77">
        <f t="shared" si="15"/>
        <v>1232</v>
      </c>
      <c r="G79" s="85">
        <v>0</v>
      </c>
      <c r="H79" s="77">
        <f t="shared" si="16"/>
        <v>0</v>
      </c>
      <c r="I79" s="85">
        <v>60</v>
      </c>
      <c r="J79" s="85">
        <v>12</v>
      </c>
      <c r="K79" s="77">
        <f t="shared" si="17"/>
        <v>15840</v>
      </c>
      <c r="L79" s="77">
        <f t="shared" si="18"/>
        <v>17072</v>
      </c>
      <c r="M79" s="77"/>
      <c r="N79" s="92" t="s">
        <v>419</v>
      </c>
      <c r="O79" s="400" t="s">
        <v>430</v>
      </c>
    </row>
    <row r="80" ht="14.25" customHeight="1" spans="1:15">
      <c r="A80" s="84" t="s">
        <v>439</v>
      </c>
      <c r="B80" s="84">
        <v>1</v>
      </c>
      <c r="C80" s="84">
        <v>48</v>
      </c>
      <c r="D80" s="84" t="s">
        <v>17</v>
      </c>
      <c r="E80" s="84">
        <v>56</v>
      </c>
      <c r="F80" s="96">
        <f t="shared" si="15"/>
        <v>2688</v>
      </c>
      <c r="G80" s="84">
        <v>75.53</v>
      </c>
      <c r="H80" s="96">
        <f>C81*G80</f>
        <v>3625.44</v>
      </c>
      <c r="I80" s="85">
        <v>60</v>
      </c>
      <c r="J80" s="85">
        <v>12</v>
      </c>
      <c r="K80" s="77">
        <f t="shared" si="17"/>
        <v>34560</v>
      </c>
      <c r="L80" s="77">
        <f t="shared" si="18"/>
        <v>40873.44</v>
      </c>
      <c r="M80" s="77"/>
      <c r="N80" s="92" t="s">
        <v>419</v>
      </c>
      <c r="O80" s="401" t="s">
        <v>440</v>
      </c>
    </row>
    <row r="81" ht="14.25" customHeight="1" spans="1:15">
      <c r="A81" s="84" t="s">
        <v>441</v>
      </c>
      <c r="B81" s="84">
        <v>1</v>
      </c>
      <c r="C81" s="84">
        <v>48</v>
      </c>
      <c r="D81" s="84" t="s">
        <v>17</v>
      </c>
      <c r="E81" s="85">
        <v>56</v>
      </c>
      <c r="F81" s="96">
        <f t="shared" si="15"/>
        <v>2688</v>
      </c>
      <c r="G81" s="85">
        <v>0</v>
      </c>
      <c r="H81" s="77">
        <f>C81*G81</f>
        <v>0</v>
      </c>
      <c r="I81" s="85">
        <v>60</v>
      </c>
      <c r="J81" s="85">
        <v>12</v>
      </c>
      <c r="K81" s="96">
        <f t="shared" si="17"/>
        <v>34560</v>
      </c>
      <c r="L81" s="77">
        <f t="shared" si="18"/>
        <v>37248</v>
      </c>
      <c r="M81" s="77"/>
      <c r="N81" s="92" t="s">
        <v>419</v>
      </c>
      <c r="O81" s="400" t="s">
        <v>420</v>
      </c>
    </row>
    <row r="82" ht="14.25" customHeight="1" spans="1:15">
      <c r="A82" s="84" t="s">
        <v>442</v>
      </c>
      <c r="B82" s="84">
        <v>1</v>
      </c>
      <c r="C82" s="84">
        <v>48</v>
      </c>
      <c r="D82" s="84" t="s">
        <v>17</v>
      </c>
      <c r="E82" s="85">
        <v>56</v>
      </c>
      <c r="F82" s="96">
        <f t="shared" si="15"/>
        <v>2688</v>
      </c>
      <c r="G82" s="84">
        <v>75.53</v>
      </c>
      <c r="H82" s="96">
        <f t="shared" si="16"/>
        <v>3625.44</v>
      </c>
      <c r="I82" s="85">
        <v>60</v>
      </c>
      <c r="J82" s="85">
        <v>12</v>
      </c>
      <c r="K82" s="77">
        <f t="shared" si="17"/>
        <v>34560</v>
      </c>
      <c r="L82" s="77">
        <f t="shared" si="18"/>
        <v>40873.44</v>
      </c>
      <c r="M82" s="77"/>
      <c r="N82" s="92" t="s">
        <v>419</v>
      </c>
      <c r="O82" s="401" t="s">
        <v>443</v>
      </c>
    </row>
    <row r="83" s="267" customFormat="1" ht="14.25" customHeight="1" spans="1:15">
      <c r="A83" s="272" t="s">
        <v>23</v>
      </c>
      <c r="B83" s="385"/>
      <c r="C83" s="385"/>
      <c r="D83" s="385"/>
      <c r="E83" s="385"/>
      <c r="F83" s="278">
        <f>SUM(F68:F82)</f>
        <v>29008</v>
      </c>
      <c r="G83" s="278"/>
      <c r="H83" s="278">
        <f>SUM(H68:H82)</f>
        <v>7250.88</v>
      </c>
      <c r="I83" s="278"/>
      <c r="J83" s="278"/>
      <c r="K83" s="278">
        <f>SUM(K68:K82)</f>
        <v>372960</v>
      </c>
      <c r="L83" s="278">
        <f>SUM(L68:L82)</f>
        <v>409218.88</v>
      </c>
      <c r="M83" s="398"/>
      <c r="N83" s="402" t="s">
        <v>419</v>
      </c>
      <c r="O83" s="405"/>
    </row>
    <row r="84" ht="14.25" customHeight="1" spans="1:15">
      <c r="A84" s="84" t="s">
        <v>444</v>
      </c>
      <c r="B84" s="84">
        <v>1</v>
      </c>
      <c r="C84" s="84">
        <v>22</v>
      </c>
      <c r="D84" s="84" t="s">
        <v>27</v>
      </c>
      <c r="E84" s="85">
        <v>56</v>
      </c>
      <c r="F84" s="77">
        <f t="shared" ref="F84:F91" si="19">C84*E84</f>
        <v>1232</v>
      </c>
      <c r="G84" s="85">
        <v>0</v>
      </c>
      <c r="H84" s="77">
        <f>C84*G84</f>
        <v>0</v>
      </c>
      <c r="I84" s="85">
        <v>60</v>
      </c>
      <c r="J84" s="85">
        <v>12</v>
      </c>
      <c r="K84" s="77">
        <f>C84*I84*J84</f>
        <v>15840</v>
      </c>
      <c r="L84" s="77">
        <f t="shared" ref="L84:L90" si="20">K84+H84+F84</f>
        <v>17072</v>
      </c>
      <c r="M84" s="77"/>
      <c r="N84" s="415" t="s">
        <v>445</v>
      </c>
      <c r="O84" s="410"/>
    </row>
    <row r="85" s="267" customFormat="1" ht="14.25" customHeight="1" spans="1:15">
      <c r="A85" s="391" t="s">
        <v>23</v>
      </c>
      <c r="B85" s="391"/>
      <c r="C85" s="391"/>
      <c r="D85" s="391"/>
      <c r="E85" s="89"/>
      <c r="F85" s="122">
        <f>SUM(F84)</f>
        <v>1232</v>
      </c>
      <c r="G85" s="89"/>
      <c r="H85" s="122">
        <f>SUM(H84)</f>
        <v>0</v>
      </c>
      <c r="I85" s="89"/>
      <c r="J85" s="89"/>
      <c r="K85" s="122">
        <f>SUM(K84)</f>
        <v>15840</v>
      </c>
      <c r="L85" s="122">
        <f>SUM(L84)</f>
        <v>17072</v>
      </c>
      <c r="M85" s="398"/>
      <c r="N85" s="416" t="s">
        <v>445</v>
      </c>
      <c r="O85" s="417"/>
    </row>
    <row r="86" ht="14.25" customHeight="1" spans="1:15">
      <c r="A86" s="81" t="s">
        <v>446</v>
      </c>
      <c r="B86" s="81">
        <v>1</v>
      </c>
      <c r="C86" s="81">
        <v>22</v>
      </c>
      <c r="D86" s="81" t="s">
        <v>31</v>
      </c>
      <c r="E86" s="85">
        <v>56</v>
      </c>
      <c r="F86" s="77">
        <f t="shared" si="19"/>
        <v>1232</v>
      </c>
      <c r="G86" s="85">
        <v>0</v>
      </c>
      <c r="H86" s="77">
        <f t="shared" ref="H86:H91" si="21">C86*G86</f>
        <v>0</v>
      </c>
      <c r="I86" s="85">
        <v>60</v>
      </c>
      <c r="J86" s="85">
        <v>12</v>
      </c>
      <c r="K86" s="77">
        <f t="shared" ref="K86:K91" si="22">C86*I86*J86</f>
        <v>15840</v>
      </c>
      <c r="L86" s="77">
        <f t="shared" si="20"/>
        <v>17072</v>
      </c>
      <c r="M86" s="77"/>
      <c r="N86" s="84" t="s">
        <v>445</v>
      </c>
      <c r="O86" s="400"/>
    </row>
    <row r="87" ht="14.25" customHeight="1" spans="1:15">
      <c r="A87" s="81" t="s">
        <v>447</v>
      </c>
      <c r="B87" s="81">
        <v>1</v>
      </c>
      <c r="C87" s="81">
        <v>22</v>
      </c>
      <c r="D87" s="81" t="s">
        <v>31</v>
      </c>
      <c r="E87" s="85">
        <v>56</v>
      </c>
      <c r="F87" s="77">
        <f t="shared" si="19"/>
        <v>1232</v>
      </c>
      <c r="G87" s="85">
        <v>0</v>
      </c>
      <c r="H87" s="77">
        <f t="shared" si="21"/>
        <v>0</v>
      </c>
      <c r="I87" s="85">
        <v>60</v>
      </c>
      <c r="J87" s="85">
        <v>12</v>
      </c>
      <c r="K87" s="77">
        <f t="shared" si="22"/>
        <v>15840</v>
      </c>
      <c r="L87" s="77">
        <f t="shared" si="20"/>
        <v>17072</v>
      </c>
      <c r="M87" s="77"/>
      <c r="N87" s="84" t="s">
        <v>445</v>
      </c>
      <c r="O87" s="400"/>
    </row>
    <row r="88" ht="14.25" customHeight="1" spans="1:15">
      <c r="A88" s="81" t="s">
        <v>448</v>
      </c>
      <c r="B88" s="81">
        <v>1</v>
      </c>
      <c r="C88" s="81">
        <v>22</v>
      </c>
      <c r="D88" s="81" t="s">
        <v>17</v>
      </c>
      <c r="E88" s="85">
        <v>56</v>
      </c>
      <c r="F88" s="77">
        <f t="shared" si="19"/>
        <v>1232</v>
      </c>
      <c r="G88" s="85">
        <v>0</v>
      </c>
      <c r="H88" s="77">
        <f t="shared" si="21"/>
        <v>0</v>
      </c>
      <c r="I88" s="85">
        <v>60</v>
      </c>
      <c r="J88" s="85">
        <v>12</v>
      </c>
      <c r="K88" s="77">
        <f t="shared" si="22"/>
        <v>15840</v>
      </c>
      <c r="L88" s="77">
        <f t="shared" si="20"/>
        <v>17072</v>
      </c>
      <c r="M88" s="77"/>
      <c r="N88" s="84" t="s">
        <v>445</v>
      </c>
      <c r="O88" s="400"/>
    </row>
    <row r="89" ht="14.25" customHeight="1" spans="1:15">
      <c r="A89" s="92" t="s">
        <v>449</v>
      </c>
      <c r="B89" s="92">
        <v>1</v>
      </c>
      <c r="C89" s="92">
        <v>22</v>
      </c>
      <c r="D89" s="81" t="s">
        <v>17</v>
      </c>
      <c r="E89" s="85">
        <v>56</v>
      </c>
      <c r="F89" s="77">
        <f t="shared" si="19"/>
        <v>1232</v>
      </c>
      <c r="G89" s="85">
        <v>0</v>
      </c>
      <c r="H89" s="77">
        <f t="shared" si="21"/>
        <v>0</v>
      </c>
      <c r="I89" s="85">
        <v>60</v>
      </c>
      <c r="J89" s="85">
        <v>12</v>
      </c>
      <c r="K89" s="77">
        <f t="shared" si="22"/>
        <v>15840</v>
      </c>
      <c r="L89" s="77">
        <f t="shared" si="20"/>
        <v>17072</v>
      </c>
      <c r="M89" s="77"/>
      <c r="N89" s="84" t="s">
        <v>445</v>
      </c>
      <c r="O89" s="400"/>
    </row>
    <row r="90" ht="14.25" customHeight="1" spans="1:15">
      <c r="A90" s="81" t="s">
        <v>450</v>
      </c>
      <c r="B90" s="81">
        <v>2</v>
      </c>
      <c r="C90" s="81">
        <v>44</v>
      </c>
      <c r="D90" s="81" t="s">
        <v>17</v>
      </c>
      <c r="E90" s="85">
        <v>56</v>
      </c>
      <c r="F90" s="77">
        <f t="shared" si="19"/>
        <v>2464</v>
      </c>
      <c r="G90" s="85">
        <v>0</v>
      </c>
      <c r="H90" s="77">
        <f t="shared" si="21"/>
        <v>0</v>
      </c>
      <c r="I90" s="85">
        <v>60</v>
      </c>
      <c r="J90" s="85">
        <v>12</v>
      </c>
      <c r="K90" s="77">
        <f t="shared" si="22"/>
        <v>31680</v>
      </c>
      <c r="L90" s="77">
        <f t="shared" si="20"/>
        <v>34144</v>
      </c>
      <c r="M90" s="77"/>
      <c r="N90" s="84" t="s">
        <v>445</v>
      </c>
      <c r="O90" s="400"/>
    </row>
    <row r="91" ht="14.25" customHeight="1" spans="1:16">
      <c r="A91" s="84" t="s">
        <v>451</v>
      </c>
      <c r="B91" s="84">
        <v>1</v>
      </c>
      <c r="C91" s="84">
        <v>24</v>
      </c>
      <c r="D91" s="84" t="s">
        <v>17</v>
      </c>
      <c r="E91" s="85">
        <v>56</v>
      </c>
      <c r="F91" s="96">
        <f t="shared" si="19"/>
        <v>1344</v>
      </c>
      <c r="G91" s="84">
        <v>0</v>
      </c>
      <c r="H91" s="96">
        <f t="shared" si="21"/>
        <v>0</v>
      </c>
      <c r="I91" s="85">
        <v>60</v>
      </c>
      <c r="J91" s="84">
        <v>12</v>
      </c>
      <c r="K91" s="96">
        <f t="shared" si="22"/>
        <v>17280</v>
      </c>
      <c r="L91" s="96">
        <f>F91+H91+K91</f>
        <v>18624</v>
      </c>
      <c r="M91" s="77"/>
      <c r="N91" s="84" t="s">
        <v>445</v>
      </c>
      <c r="O91" s="418"/>
      <c r="P91" s="419"/>
    </row>
    <row r="92" s="267" customFormat="1" ht="14.25" customHeight="1" spans="1:15">
      <c r="A92" s="272" t="s">
        <v>23</v>
      </c>
      <c r="B92" s="394"/>
      <c r="C92" s="394"/>
      <c r="D92" s="394"/>
      <c r="E92" s="389"/>
      <c r="F92" s="278">
        <f>SUM(F86:F91)</f>
        <v>8736</v>
      </c>
      <c r="G92" s="389"/>
      <c r="H92" s="278">
        <f>SUM(H86:H91)</f>
        <v>0</v>
      </c>
      <c r="I92" s="389"/>
      <c r="J92" s="389"/>
      <c r="K92" s="278">
        <f>SUM(K86:K91)</f>
        <v>112320</v>
      </c>
      <c r="L92" s="278">
        <f>SUM(L86:L91)</f>
        <v>121056</v>
      </c>
      <c r="M92" s="398"/>
      <c r="N92" s="420" t="s">
        <v>445</v>
      </c>
      <c r="O92" s="405"/>
    </row>
    <row r="93" ht="14.25" customHeight="1" spans="1:15">
      <c r="A93" s="92" t="s">
        <v>452</v>
      </c>
      <c r="B93" s="92">
        <v>1</v>
      </c>
      <c r="C93" s="92">
        <v>22</v>
      </c>
      <c r="D93" s="92" t="s">
        <v>17</v>
      </c>
      <c r="E93" s="85">
        <v>56</v>
      </c>
      <c r="F93" s="77">
        <f>C93*E93</f>
        <v>1232</v>
      </c>
      <c r="G93" s="85">
        <v>0</v>
      </c>
      <c r="H93" s="77">
        <f>C93*G93</f>
        <v>0</v>
      </c>
      <c r="I93" s="85">
        <v>60</v>
      </c>
      <c r="J93" s="85">
        <v>12</v>
      </c>
      <c r="K93" s="77">
        <f>C93*I93*J93</f>
        <v>15840</v>
      </c>
      <c r="L93" s="77">
        <f>K93+H93+F93</f>
        <v>17072</v>
      </c>
      <c r="M93" s="409"/>
      <c r="N93" s="84" t="s">
        <v>453</v>
      </c>
      <c r="O93" s="407"/>
    </row>
    <row r="94" ht="14.25" customHeight="1" spans="1:15">
      <c r="A94" s="92" t="s">
        <v>454</v>
      </c>
      <c r="B94" s="92">
        <v>1</v>
      </c>
      <c r="C94" s="92">
        <v>22</v>
      </c>
      <c r="D94" s="92"/>
      <c r="E94" s="85">
        <v>56</v>
      </c>
      <c r="F94" s="77">
        <f>C94*E94</f>
        <v>1232</v>
      </c>
      <c r="G94" s="85">
        <v>0</v>
      </c>
      <c r="H94" s="77">
        <f>C94*G94</f>
        <v>0</v>
      </c>
      <c r="I94" s="85">
        <v>60</v>
      </c>
      <c r="J94" s="85">
        <v>12</v>
      </c>
      <c r="K94" s="77">
        <f>C94*I94*J94</f>
        <v>15840</v>
      </c>
      <c r="L94" s="77">
        <f>K94+H94+F94</f>
        <v>17072</v>
      </c>
      <c r="M94" s="409"/>
      <c r="N94" s="84" t="s">
        <v>453</v>
      </c>
      <c r="O94" s="421"/>
    </row>
    <row r="95" ht="14.25" customHeight="1" spans="1:15">
      <c r="A95" s="92" t="s">
        <v>455</v>
      </c>
      <c r="B95" s="92">
        <v>1</v>
      </c>
      <c r="C95" s="92">
        <v>22</v>
      </c>
      <c r="D95" s="92"/>
      <c r="E95" s="85">
        <v>56</v>
      </c>
      <c r="F95" s="77">
        <f>C95*E95</f>
        <v>1232</v>
      </c>
      <c r="G95" s="85">
        <v>0</v>
      </c>
      <c r="H95" s="77">
        <f>C95*G95</f>
        <v>0</v>
      </c>
      <c r="I95" s="85">
        <v>60</v>
      </c>
      <c r="J95" s="85">
        <v>12</v>
      </c>
      <c r="K95" s="77">
        <f>C95*I95*J95</f>
        <v>15840</v>
      </c>
      <c r="L95" s="77">
        <f>K95+H95+F95</f>
        <v>17072</v>
      </c>
      <c r="M95" s="409"/>
      <c r="N95" s="84" t="s">
        <v>453</v>
      </c>
      <c r="O95" s="421"/>
    </row>
    <row r="96" ht="14.25" customHeight="1" spans="1:15">
      <c r="A96" s="92" t="s">
        <v>456</v>
      </c>
      <c r="B96" s="92">
        <v>1</v>
      </c>
      <c r="C96" s="92">
        <v>22</v>
      </c>
      <c r="D96" s="92" t="s">
        <v>17</v>
      </c>
      <c r="E96" s="85">
        <v>56</v>
      </c>
      <c r="F96" s="77">
        <f>C96*E96</f>
        <v>1232</v>
      </c>
      <c r="G96" s="85">
        <v>0</v>
      </c>
      <c r="H96" s="77">
        <f>C96*G96</f>
        <v>0</v>
      </c>
      <c r="I96" s="85">
        <v>60</v>
      </c>
      <c r="J96" s="85">
        <v>12</v>
      </c>
      <c r="K96" s="77">
        <f>C96*I96*J96</f>
        <v>15840</v>
      </c>
      <c r="L96" s="77">
        <f>K96+H96+F96</f>
        <v>17072</v>
      </c>
      <c r="M96" s="409"/>
      <c r="N96" s="84" t="s">
        <v>453</v>
      </c>
      <c r="O96" s="407"/>
    </row>
    <row r="97" s="267" customFormat="1" ht="14.25" customHeight="1" spans="1:15">
      <c r="A97" s="272" t="s">
        <v>23</v>
      </c>
      <c r="B97" s="385"/>
      <c r="C97" s="385"/>
      <c r="D97" s="385"/>
      <c r="E97" s="389"/>
      <c r="F97" s="278">
        <f>SUM(F93:F96)</f>
        <v>4928</v>
      </c>
      <c r="G97" s="389"/>
      <c r="H97" s="278">
        <f>SUM(H93:H96)</f>
        <v>0</v>
      </c>
      <c r="I97" s="389"/>
      <c r="J97" s="389"/>
      <c r="K97" s="278">
        <f>SUM(K93:K96)</f>
        <v>63360</v>
      </c>
      <c r="L97" s="278">
        <f>SUM(L93:L96)</f>
        <v>68288</v>
      </c>
      <c r="M97" s="411"/>
      <c r="N97" s="420" t="s">
        <v>453</v>
      </c>
      <c r="O97" s="422"/>
    </row>
    <row r="98" ht="14.25" customHeight="1" spans="1:15">
      <c r="A98" s="92" t="s">
        <v>457</v>
      </c>
      <c r="B98" s="92">
        <v>1</v>
      </c>
      <c r="C98" s="92">
        <v>22</v>
      </c>
      <c r="D98" s="92" t="s">
        <v>17</v>
      </c>
      <c r="E98" s="85">
        <v>56</v>
      </c>
      <c r="F98" s="77">
        <f>C98*E98</f>
        <v>1232</v>
      </c>
      <c r="G98" s="85">
        <v>0</v>
      </c>
      <c r="H98" s="77">
        <f>C98*G98</f>
        <v>0</v>
      </c>
      <c r="I98" s="85">
        <v>60</v>
      </c>
      <c r="J98" s="85">
        <v>12</v>
      </c>
      <c r="K98" s="77">
        <f>C98*I98*J98</f>
        <v>15840</v>
      </c>
      <c r="L98" s="77">
        <f>K98+H98+F98</f>
        <v>17072</v>
      </c>
      <c r="M98" s="409"/>
      <c r="N98" s="84" t="s">
        <v>453</v>
      </c>
      <c r="O98" s="410"/>
    </row>
    <row r="99" ht="14.25" customHeight="1" spans="1:15">
      <c r="A99" s="92" t="s">
        <v>458</v>
      </c>
      <c r="B99" s="92">
        <v>2</v>
      </c>
      <c r="C99" s="92">
        <v>44</v>
      </c>
      <c r="D99" s="92" t="s">
        <v>31</v>
      </c>
      <c r="E99" s="85">
        <v>56</v>
      </c>
      <c r="F99" s="77">
        <f>C99*E99</f>
        <v>2464</v>
      </c>
      <c r="G99" s="85">
        <v>0</v>
      </c>
      <c r="H99" s="77">
        <f>C99*G99</f>
        <v>0</v>
      </c>
      <c r="I99" s="85">
        <v>60</v>
      </c>
      <c r="J99" s="85">
        <v>12</v>
      </c>
      <c r="K99" s="77">
        <f>C99*I99*J99</f>
        <v>31680</v>
      </c>
      <c r="L99" s="77">
        <f>K99+H99+F99</f>
        <v>34144</v>
      </c>
      <c r="M99" s="409"/>
      <c r="N99" s="84" t="s">
        <v>453</v>
      </c>
      <c r="O99" s="407"/>
    </row>
    <row r="100" ht="14.25" customHeight="1" spans="1:15">
      <c r="A100" s="84" t="s">
        <v>459</v>
      </c>
      <c r="B100" s="270">
        <v>1</v>
      </c>
      <c r="C100" s="84">
        <v>22</v>
      </c>
      <c r="D100" s="84" t="s">
        <v>17</v>
      </c>
      <c r="E100" s="85">
        <v>56</v>
      </c>
      <c r="F100" s="77">
        <f>C100*E100</f>
        <v>1232</v>
      </c>
      <c r="G100" s="85">
        <v>0</v>
      </c>
      <c r="H100" s="77">
        <f>C100*G100</f>
        <v>0</v>
      </c>
      <c r="I100" s="85">
        <v>60</v>
      </c>
      <c r="J100" s="85">
        <v>12</v>
      </c>
      <c r="K100" s="77">
        <f>C100*I100*J100</f>
        <v>15840</v>
      </c>
      <c r="L100" s="77">
        <f>K100+H100+F100</f>
        <v>17072</v>
      </c>
      <c r="M100" s="409"/>
      <c r="N100" s="84" t="s">
        <v>453</v>
      </c>
      <c r="O100" s="423"/>
    </row>
    <row r="101" ht="14.25" customHeight="1" spans="1:15">
      <c r="A101" s="92" t="s">
        <v>460</v>
      </c>
      <c r="B101" s="92">
        <v>1</v>
      </c>
      <c r="C101" s="92">
        <v>22</v>
      </c>
      <c r="D101" s="92" t="s">
        <v>17</v>
      </c>
      <c r="E101" s="85">
        <v>56</v>
      </c>
      <c r="F101" s="77">
        <f>C101*E101</f>
        <v>1232</v>
      </c>
      <c r="G101" s="85">
        <v>0</v>
      </c>
      <c r="H101" s="77">
        <f>C101*G101</f>
        <v>0</v>
      </c>
      <c r="I101" s="85">
        <v>60</v>
      </c>
      <c r="J101" s="85">
        <v>12</v>
      </c>
      <c r="K101" s="77">
        <f>C101*I101*J101</f>
        <v>15840</v>
      </c>
      <c r="L101" s="77">
        <f>K101+H101+F101</f>
        <v>17072</v>
      </c>
      <c r="M101" s="409"/>
      <c r="N101" s="84" t="s">
        <v>453</v>
      </c>
      <c r="O101" s="407"/>
    </row>
    <row r="102" ht="14.25" customHeight="1" spans="1:15">
      <c r="A102" s="92" t="s">
        <v>461</v>
      </c>
      <c r="B102" s="92">
        <v>1</v>
      </c>
      <c r="C102" s="92">
        <v>22</v>
      </c>
      <c r="D102" s="92" t="s">
        <v>17</v>
      </c>
      <c r="E102" s="85">
        <v>56</v>
      </c>
      <c r="F102" s="77">
        <f>C102*E102</f>
        <v>1232</v>
      </c>
      <c r="G102" s="85">
        <v>0</v>
      </c>
      <c r="H102" s="77">
        <f>C102*G102</f>
        <v>0</v>
      </c>
      <c r="I102" s="85">
        <v>60</v>
      </c>
      <c r="J102" s="85">
        <v>12</v>
      </c>
      <c r="K102" s="77">
        <f>C102*I102*J102</f>
        <v>15840</v>
      </c>
      <c r="L102" s="77">
        <f>K102+H102+F102</f>
        <v>17072</v>
      </c>
      <c r="M102" s="409"/>
      <c r="N102" s="84" t="s">
        <v>453</v>
      </c>
      <c r="O102" s="407"/>
    </row>
    <row r="103" s="267" customFormat="1" ht="14.25" customHeight="1" spans="1:15">
      <c r="A103" s="272" t="s">
        <v>23</v>
      </c>
      <c r="B103" s="385"/>
      <c r="C103" s="385"/>
      <c r="D103" s="385"/>
      <c r="E103" s="389"/>
      <c r="F103" s="278">
        <f>SUM(F98:F102)</f>
        <v>7392</v>
      </c>
      <c r="G103" s="389"/>
      <c r="H103" s="278">
        <f>SUM(H98:H102)</f>
        <v>0</v>
      </c>
      <c r="I103" s="389"/>
      <c r="J103" s="389"/>
      <c r="K103" s="278">
        <f>SUM(K98:K102)</f>
        <v>95040</v>
      </c>
      <c r="L103" s="278">
        <f>SUM(L98:L102)</f>
        <v>102432</v>
      </c>
      <c r="M103" s="411"/>
      <c r="N103" s="420" t="s">
        <v>453</v>
      </c>
      <c r="O103" s="424"/>
    </row>
    <row r="104" ht="14.25" customHeight="1" spans="1:15">
      <c r="A104" s="92" t="s">
        <v>462</v>
      </c>
      <c r="B104" s="92">
        <v>2</v>
      </c>
      <c r="C104" s="92">
        <v>44</v>
      </c>
      <c r="D104" s="92" t="s">
        <v>31</v>
      </c>
      <c r="E104" s="85">
        <v>56</v>
      </c>
      <c r="F104" s="77">
        <f t="shared" ref="F104:F111" si="23">C104*E104</f>
        <v>2464</v>
      </c>
      <c r="G104" s="85">
        <v>0</v>
      </c>
      <c r="H104" s="77">
        <f t="shared" ref="H104:H111" si="24">C104*G104</f>
        <v>0</v>
      </c>
      <c r="I104" s="85">
        <v>60</v>
      </c>
      <c r="J104" s="85">
        <v>12</v>
      </c>
      <c r="K104" s="77">
        <f t="shared" ref="K104:K111" si="25">C104*I104*J104</f>
        <v>31680</v>
      </c>
      <c r="L104" s="77">
        <f t="shared" ref="L104:L111" si="26">K104+H104+F104</f>
        <v>34144</v>
      </c>
      <c r="M104" s="425"/>
      <c r="N104" s="92" t="s">
        <v>463</v>
      </c>
      <c r="O104" s="400"/>
    </row>
    <row r="105" ht="14.25" customHeight="1" spans="1:15">
      <c r="A105" s="92" t="s">
        <v>464</v>
      </c>
      <c r="B105" s="92">
        <v>2</v>
      </c>
      <c r="C105" s="92">
        <v>44</v>
      </c>
      <c r="D105" s="92" t="s">
        <v>31</v>
      </c>
      <c r="E105" s="85">
        <v>56</v>
      </c>
      <c r="F105" s="77">
        <f t="shared" si="23"/>
        <v>2464</v>
      </c>
      <c r="G105" s="85">
        <v>0</v>
      </c>
      <c r="H105" s="77">
        <f t="shared" si="24"/>
        <v>0</v>
      </c>
      <c r="I105" s="85">
        <v>60</v>
      </c>
      <c r="J105" s="85">
        <v>12</v>
      </c>
      <c r="K105" s="77">
        <f t="shared" si="25"/>
        <v>31680</v>
      </c>
      <c r="L105" s="77">
        <f t="shared" si="26"/>
        <v>34144</v>
      </c>
      <c r="M105" s="425"/>
      <c r="N105" s="92" t="s">
        <v>463</v>
      </c>
      <c r="O105" s="400"/>
    </row>
    <row r="106" ht="14.25" customHeight="1" spans="1:15">
      <c r="A106" s="92" t="s">
        <v>465</v>
      </c>
      <c r="B106" s="92">
        <v>3</v>
      </c>
      <c r="C106" s="92">
        <v>66</v>
      </c>
      <c r="D106" s="92" t="s">
        <v>27</v>
      </c>
      <c r="E106" s="85">
        <v>56</v>
      </c>
      <c r="F106" s="77">
        <f t="shared" si="23"/>
        <v>3696</v>
      </c>
      <c r="G106" s="85">
        <v>0</v>
      </c>
      <c r="H106" s="77">
        <f t="shared" si="24"/>
        <v>0</v>
      </c>
      <c r="I106" s="85">
        <v>60</v>
      </c>
      <c r="J106" s="85">
        <v>12</v>
      </c>
      <c r="K106" s="77">
        <f t="shared" si="25"/>
        <v>47520</v>
      </c>
      <c r="L106" s="77">
        <f t="shared" si="26"/>
        <v>51216</v>
      </c>
      <c r="M106" s="425"/>
      <c r="N106" s="92" t="s">
        <v>463</v>
      </c>
      <c r="O106" s="400"/>
    </row>
    <row r="107" ht="14.25" customHeight="1" spans="1:15">
      <c r="A107" s="92" t="s">
        <v>466</v>
      </c>
      <c r="B107" s="92">
        <v>1</v>
      </c>
      <c r="C107" s="92">
        <v>22</v>
      </c>
      <c r="D107" s="92" t="s">
        <v>31</v>
      </c>
      <c r="E107" s="85">
        <v>56</v>
      </c>
      <c r="F107" s="77">
        <f t="shared" si="23"/>
        <v>1232</v>
      </c>
      <c r="G107" s="85">
        <v>0</v>
      </c>
      <c r="H107" s="77">
        <f t="shared" si="24"/>
        <v>0</v>
      </c>
      <c r="I107" s="85">
        <v>60</v>
      </c>
      <c r="J107" s="85">
        <v>12</v>
      </c>
      <c r="K107" s="77">
        <f t="shared" si="25"/>
        <v>15840</v>
      </c>
      <c r="L107" s="77">
        <f t="shared" si="26"/>
        <v>17072</v>
      </c>
      <c r="M107" s="425"/>
      <c r="N107" s="92" t="s">
        <v>463</v>
      </c>
      <c r="O107" s="400"/>
    </row>
    <row r="108" ht="14.25" customHeight="1" spans="1:15">
      <c r="A108" s="92" t="s">
        <v>467</v>
      </c>
      <c r="B108" s="92">
        <v>2</v>
      </c>
      <c r="C108" s="92">
        <v>44</v>
      </c>
      <c r="D108" s="92" t="s">
        <v>27</v>
      </c>
      <c r="E108" s="85">
        <v>56</v>
      </c>
      <c r="F108" s="77">
        <f t="shared" si="23"/>
        <v>2464</v>
      </c>
      <c r="G108" s="85">
        <v>0</v>
      </c>
      <c r="H108" s="77">
        <f t="shared" si="24"/>
        <v>0</v>
      </c>
      <c r="I108" s="85">
        <v>60</v>
      </c>
      <c r="J108" s="85">
        <v>12</v>
      </c>
      <c r="K108" s="77">
        <f t="shared" si="25"/>
        <v>31680</v>
      </c>
      <c r="L108" s="77">
        <f t="shared" si="26"/>
        <v>34144</v>
      </c>
      <c r="M108" s="425"/>
      <c r="N108" s="92" t="s">
        <v>463</v>
      </c>
      <c r="O108" s="400"/>
    </row>
    <row r="109" ht="14.25" customHeight="1" spans="1:15">
      <c r="A109" s="390" t="s">
        <v>23</v>
      </c>
      <c r="B109" s="390"/>
      <c r="C109" s="390"/>
      <c r="D109" s="390"/>
      <c r="E109" s="89"/>
      <c r="F109" s="122">
        <f>SUM(F104:F108)</f>
        <v>12320</v>
      </c>
      <c r="G109" s="89"/>
      <c r="H109" s="122">
        <f>SUM(H104:H108)</f>
        <v>0</v>
      </c>
      <c r="I109" s="89"/>
      <c r="J109" s="89"/>
      <c r="K109" s="122">
        <f>SUM(K104:K108)</f>
        <v>158400</v>
      </c>
      <c r="L109" s="122">
        <f>SUM(L104:L108)</f>
        <v>170720</v>
      </c>
      <c r="M109" s="426"/>
      <c r="N109" s="124" t="s">
        <v>463</v>
      </c>
      <c r="O109" s="427"/>
    </row>
    <row r="110" ht="14.25" customHeight="1" spans="1:15">
      <c r="A110" s="92" t="s">
        <v>468</v>
      </c>
      <c r="B110" s="92">
        <v>1</v>
      </c>
      <c r="C110" s="92">
        <v>22</v>
      </c>
      <c r="D110" s="92" t="s">
        <v>31</v>
      </c>
      <c r="E110" s="85">
        <v>56</v>
      </c>
      <c r="F110" s="77">
        <f t="shared" si="23"/>
        <v>1232</v>
      </c>
      <c r="G110" s="85">
        <v>0</v>
      </c>
      <c r="H110" s="77">
        <f t="shared" si="24"/>
        <v>0</v>
      </c>
      <c r="I110" s="85">
        <v>60</v>
      </c>
      <c r="J110" s="85">
        <v>12</v>
      </c>
      <c r="K110" s="77">
        <f t="shared" si="25"/>
        <v>15840</v>
      </c>
      <c r="L110" s="77">
        <f t="shared" si="26"/>
        <v>17072</v>
      </c>
      <c r="M110" s="425"/>
      <c r="N110" s="92" t="s">
        <v>463</v>
      </c>
      <c r="O110" s="400"/>
    </row>
    <row r="111" ht="14.25" customHeight="1" spans="1:15">
      <c r="A111" s="92" t="s">
        <v>469</v>
      </c>
      <c r="B111" s="92">
        <v>1</v>
      </c>
      <c r="C111" s="92">
        <v>22</v>
      </c>
      <c r="D111" s="92" t="s">
        <v>17</v>
      </c>
      <c r="E111" s="85">
        <v>56</v>
      </c>
      <c r="F111" s="77">
        <f t="shared" si="23"/>
        <v>1232</v>
      </c>
      <c r="G111" s="85">
        <v>0</v>
      </c>
      <c r="H111" s="77">
        <f t="shared" si="24"/>
        <v>0</v>
      </c>
      <c r="I111" s="85">
        <v>60</v>
      </c>
      <c r="J111" s="85">
        <v>12</v>
      </c>
      <c r="K111" s="77">
        <f t="shared" si="25"/>
        <v>15840</v>
      </c>
      <c r="L111" s="77">
        <f t="shared" si="26"/>
        <v>17072</v>
      </c>
      <c r="M111" s="425"/>
      <c r="N111" s="92" t="s">
        <v>463</v>
      </c>
      <c r="O111" s="428"/>
    </row>
    <row r="112" ht="14.25" customHeight="1" spans="1:15">
      <c r="A112" s="92" t="s">
        <v>362</v>
      </c>
      <c r="B112" s="92">
        <v>1</v>
      </c>
      <c r="C112" s="92">
        <v>22</v>
      </c>
      <c r="D112" s="92" t="s">
        <v>17</v>
      </c>
      <c r="E112" s="85">
        <v>56</v>
      </c>
      <c r="F112" s="77">
        <f t="shared" ref="F112:F116" si="27">C112*E112</f>
        <v>1232</v>
      </c>
      <c r="G112" s="85">
        <v>0</v>
      </c>
      <c r="H112" s="77">
        <f t="shared" ref="H112:H116" si="28">C112*G112</f>
        <v>0</v>
      </c>
      <c r="I112" s="85">
        <v>60</v>
      </c>
      <c r="J112" s="85">
        <v>12</v>
      </c>
      <c r="K112" s="77">
        <f t="shared" ref="K112:K116" si="29">C112*I112*J112</f>
        <v>15840</v>
      </c>
      <c r="L112" s="77">
        <f t="shared" ref="L112:L116" si="30">K112+H112+F112</f>
        <v>17072</v>
      </c>
      <c r="M112" s="425"/>
      <c r="N112" s="92" t="s">
        <v>463</v>
      </c>
      <c r="O112" s="400"/>
    </row>
    <row r="113" ht="14.25" customHeight="1" spans="1:15">
      <c r="A113" s="92" t="s">
        <v>470</v>
      </c>
      <c r="B113" s="92">
        <v>2</v>
      </c>
      <c r="C113" s="92">
        <v>44</v>
      </c>
      <c r="D113" s="92" t="s">
        <v>31</v>
      </c>
      <c r="E113" s="85">
        <v>56</v>
      </c>
      <c r="F113" s="77">
        <f t="shared" si="27"/>
        <v>2464</v>
      </c>
      <c r="G113" s="85">
        <v>0</v>
      </c>
      <c r="H113" s="77">
        <f t="shared" si="28"/>
        <v>0</v>
      </c>
      <c r="I113" s="85">
        <v>60</v>
      </c>
      <c r="J113" s="85">
        <v>12</v>
      </c>
      <c r="K113" s="77">
        <f t="shared" si="29"/>
        <v>31680</v>
      </c>
      <c r="L113" s="77">
        <f t="shared" si="30"/>
        <v>34144</v>
      </c>
      <c r="M113" s="425"/>
      <c r="N113" s="92" t="s">
        <v>463</v>
      </c>
      <c r="O113" s="400"/>
    </row>
    <row r="114" ht="14.25" customHeight="1" spans="1:15">
      <c r="A114" s="92" t="s">
        <v>471</v>
      </c>
      <c r="B114" s="92">
        <v>1</v>
      </c>
      <c r="C114" s="92">
        <v>22</v>
      </c>
      <c r="D114" s="92" t="s">
        <v>17</v>
      </c>
      <c r="E114" s="85">
        <v>56</v>
      </c>
      <c r="F114" s="77">
        <f t="shared" si="27"/>
        <v>1232</v>
      </c>
      <c r="G114" s="85">
        <v>0</v>
      </c>
      <c r="H114" s="77">
        <f t="shared" si="28"/>
        <v>0</v>
      </c>
      <c r="I114" s="85">
        <v>60</v>
      </c>
      <c r="J114" s="85">
        <v>12</v>
      </c>
      <c r="K114" s="77">
        <f t="shared" si="29"/>
        <v>15840</v>
      </c>
      <c r="L114" s="77">
        <f t="shared" si="30"/>
        <v>17072</v>
      </c>
      <c r="M114" s="425"/>
      <c r="N114" s="92" t="s">
        <v>463</v>
      </c>
      <c r="O114" s="400"/>
    </row>
    <row r="115" ht="14.25" customHeight="1" spans="1:15">
      <c r="A115" s="92" t="s">
        <v>97</v>
      </c>
      <c r="B115" s="79" t="s">
        <v>62</v>
      </c>
      <c r="C115" s="92">
        <v>7.3</v>
      </c>
      <c r="D115" s="92" t="s">
        <v>31</v>
      </c>
      <c r="E115" s="85">
        <v>56</v>
      </c>
      <c r="F115" s="77">
        <f t="shared" si="27"/>
        <v>408.8</v>
      </c>
      <c r="G115" s="85">
        <v>0</v>
      </c>
      <c r="H115" s="77">
        <f t="shared" si="28"/>
        <v>0</v>
      </c>
      <c r="I115" s="85">
        <v>60</v>
      </c>
      <c r="J115" s="85">
        <v>12</v>
      </c>
      <c r="K115" s="77">
        <f t="shared" si="29"/>
        <v>5256</v>
      </c>
      <c r="L115" s="77">
        <f t="shared" si="30"/>
        <v>5664.8</v>
      </c>
      <c r="M115" s="425"/>
      <c r="N115" s="92" t="s">
        <v>463</v>
      </c>
      <c r="O115" s="400"/>
    </row>
    <row r="116" ht="14.25" customHeight="1" spans="1:15">
      <c r="A116" s="92" t="s">
        <v>472</v>
      </c>
      <c r="B116" s="92">
        <v>1</v>
      </c>
      <c r="C116" s="92">
        <v>22</v>
      </c>
      <c r="D116" s="92" t="s">
        <v>17</v>
      </c>
      <c r="E116" s="85">
        <v>56</v>
      </c>
      <c r="F116" s="77">
        <f t="shared" si="27"/>
        <v>1232</v>
      </c>
      <c r="G116" s="85">
        <v>0</v>
      </c>
      <c r="H116" s="77">
        <f t="shared" si="28"/>
        <v>0</v>
      </c>
      <c r="I116" s="85">
        <v>60</v>
      </c>
      <c r="J116" s="85">
        <v>12</v>
      </c>
      <c r="K116" s="77">
        <f t="shared" si="29"/>
        <v>15840</v>
      </c>
      <c r="L116" s="77">
        <f t="shared" si="30"/>
        <v>17072</v>
      </c>
      <c r="M116" s="425"/>
      <c r="N116" s="92" t="s">
        <v>463</v>
      </c>
      <c r="O116" s="400"/>
    </row>
    <row r="117" s="267" customFormat="1" ht="14.25" customHeight="1" spans="1:15">
      <c r="A117" s="272" t="s">
        <v>23</v>
      </c>
      <c r="B117" s="385"/>
      <c r="C117" s="385"/>
      <c r="D117" s="385"/>
      <c r="E117" s="385"/>
      <c r="F117" s="278">
        <f>SUM(F110:F116)</f>
        <v>9032.8</v>
      </c>
      <c r="G117" s="278"/>
      <c r="H117" s="278">
        <f>SUM(H110:H116)</f>
        <v>0</v>
      </c>
      <c r="I117" s="278"/>
      <c r="J117" s="278"/>
      <c r="K117" s="278">
        <f>SUM(K110:K116)</f>
        <v>116136</v>
      </c>
      <c r="L117" s="278">
        <f>SUM(L110:L116)</f>
        <v>125168.8</v>
      </c>
      <c r="M117" s="426"/>
      <c r="N117" s="124" t="s">
        <v>463</v>
      </c>
      <c r="O117" s="405"/>
    </row>
    <row r="118" ht="14.25" customHeight="1" spans="1:15">
      <c r="A118" s="92" t="s">
        <v>473</v>
      </c>
      <c r="B118" s="92">
        <v>2</v>
      </c>
      <c r="C118" s="92">
        <v>44</v>
      </c>
      <c r="D118" s="92" t="s">
        <v>31</v>
      </c>
      <c r="E118" s="85">
        <v>56</v>
      </c>
      <c r="F118" s="77">
        <f t="shared" ref="F118:F123" si="31">C118*E118</f>
        <v>2464</v>
      </c>
      <c r="G118" s="85">
        <v>0</v>
      </c>
      <c r="H118" s="77">
        <f t="shared" ref="H118:H123" si="32">C118*G118</f>
        <v>0</v>
      </c>
      <c r="I118" s="85">
        <v>60</v>
      </c>
      <c r="J118" s="85">
        <v>12</v>
      </c>
      <c r="K118" s="77">
        <f t="shared" ref="K118:K123" si="33">C118*I118*J118</f>
        <v>31680</v>
      </c>
      <c r="L118" s="77">
        <f t="shared" ref="L118:L127" si="34">K118+H118+F118</f>
        <v>34144</v>
      </c>
      <c r="M118" s="77"/>
      <c r="N118" s="81" t="s">
        <v>474</v>
      </c>
      <c r="O118" s="400"/>
    </row>
    <row r="119" ht="14.25" customHeight="1" spans="1:15">
      <c r="A119" s="81" t="s">
        <v>475</v>
      </c>
      <c r="B119" s="81">
        <v>2</v>
      </c>
      <c r="C119" s="81">
        <v>44</v>
      </c>
      <c r="D119" s="81" t="s">
        <v>31</v>
      </c>
      <c r="E119" s="85">
        <v>56</v>
      </c>
      <c r="F119" s="77">
        <f t="shared" si="31"/>
        <v>2464</v>
      </c>
      <c r="G119" s="85">
        <v>0</v>
      </c>
      <c r="H119" s="77">
        <f t="shared" si="32"/>
        <v>0</v>
      </c>
      <c r="I119" s="85">
        <v>60</v>
      </c>
      <c r="J119" s="85">
        <v>12</v>
      </c>
      <c r="K119" s="77">
        <f t="shared" si="33"/>
        <v>31680</v>
      </c>
      <c r="L119" s="77">
        <f t="shared" si="34"/>
        <v>34144</v>
      </c>
      <c r="M119" s="77"/>
      <c r="N119" s="81" t="s">
        <v>474</v>
      </c>
      <c r="O119" s="400"/>
    </row>
    <row r="120" ht="14.25" customHeight="1" spans="1:15">
      <c r="A120" s="413" t="s">
        <v>476</v>
      </c>
      <c r="B120" s="81">
        <v>1</v>
      </c>
      <c r="C120" s="81">
        <v>22</v>
      </c>
      <c r="D120" s="81" t="s">
        <v>17</v>
      </c>
      <c r="E120" s="85">
        <v>56</v>
      </c>
      <c r="F120" s="77">
        <f t="shared" si="31"/>
        <v>1232</v>
      </c>
      <c r="G120" s="85">
        <v>0</v>
      </c>
      <c r="H120" s="77">
        <f t="shared" si="32"/>
        <v>0</v>
      </c>
      <c r="I120" s="85">
        <v>60</v>
      </c>
      <c r="J120" s="85">
        <v>12</v>
      </c>
      <c r="K120" s="77">
        <f t="shared" si="33"/>
        <v>15840</v>
      </c>
      <c r="L120" s="77">
        <f t="shared" si="34"/>
        <v>17072</v>
      </c>
      <c r="M120" s="77"/>
      <c r="N120" s="92" t="s">
        <v>474</v>
      </c>
      <c r="O120" s="400"/>
    </row>
    <row r="121" ht="14.25" customHeight="1" spans="1:15">
      <c r="A121" s="81" t="s">
        <v>477</v>
      </c>
      <c r="B121" s="81">
        <v>1</v>
      </c>
      <c r="C121" s="81">
        <v>22</v>
      </c>
      <c r="D121" s="81" t="s">
        <v>17</v>
      </c>
      <c r="E121" s="85">
        <v>56</v>
      </c>
      <c r="F121" s="77">
        <f t="shared" si="31"/>
        <v>1232</v>
      </c>
      <c r="G121" s="85">
        <v>0</v>
      </c>
      <c r="H121" s="77">
        <f t="shared" si="32"/>
        <v>0</v>
      </c>
      <c r="I121" s="85">
        <v>60</v>
      </c>
      <c r="J121" s="85">
        <v>12</v>
      </c>
      <c r="K121" s="77">
        <f t="shared" si="33"/>
        <v>15840</v>
      </c>
      <c r="L121" s="77">
        <f t="shared" si="34"/>
        <v>17072</v>
      </c>
      <c r="M121" s="77"/>
      <c r="N121" s="81" t="s">
        <v>474</v>
      </c>
      <c r="O121" s="400"/>
    </row>
    <row r="122" ht="14.25" customHeight="1" spans="1:15">
      <c r="A122" s="81" t="s">
        <v>478</v>
      </c>
      <c r="B122" s="81">
        <v>1</v>
      </c>
      <c r="C122" s="81">
        <v>22</v>
      </c>
      <c r="D122" s="81" t="s">
        <v>31</v>
      </c>
      <c r="E122" s="85">
        <v>56</v>
      </c>
      <c r="F122" s="77">
        <f t="shared" si="31"/>
        <v>1232</v>
      </c>
      <c r="G122" s="85">
        <v>0</v>
      </c>
      <c r="H122" s="77">
        <f t="shared" si="32"/>
        <v>0</v>
      </c>
      <c r="I122" s="85">
        <v>60</v>
      </c>
      <c r="J122" s="85">
        <v>12</v>
      </c>
      <c r="K122" s="77">
        <f t="shared" si="33"/>
        <v>15840</v>
      </c>
      <c r="L122" s="77">
        <f t="shared" si="34"/>
        <v>17072</v>
      </c>
      <c r="M122" s="77"/>
      <c r="N122" s="81" t="s">
        <v>474</v>
      </c>
      <c r="O122" s="400"/>
    </row>
    <row r="123" ht="14.25" customHeight="1" spans="1:15">
      <c r="A123" s="81" t="s">
        <v>479</v>
      </c>
      <c r="B123" s="81">
        <v>3</v>
      </c>
      <c r="C123" s="81">
        <v>66</v>
      </c>
      <c r="D123" s="81" t="s">
        <v>31</v>
      </c>
      <c r="E123" s="85">
        <v>56</v>
      </c>
      <c r="F123" s="77">
        <f t="shared" si="31"/>
        <v>3696</v>
      </c>
      <c r="G123" s="85">
        <v>0</v>
      </c>
      <c r="H123" s="77">
        <f t="shared" si="32"/>
        <v>0</v>
      </c>
      <c r="I123" s="85">
        <v>60</v>
      </c>
      <c r="J123" s="85">
        <v>12</v>
      </c>
      <c r="K123" s="77">
        <f t="shared" si="33"/>
        <v>47520</v>
      </c>
      <c r="L123" s="77">
        <f t="shared" si="34"/>
        <v>51216</v>
      </c>
      <c r="M123" s="77"/>
      <c r="N123" s="81" t="s">
        <v>474</v>
      </c>
      <c r="O123" s="400"/>
    </row>
    <row r="124" ht="14.25" customHeight="1" spans="1:15">
      <c r="A124" s="92" t="s">
        <v>480</v>
      </c>
      <c r="B124" s="92">
        <v>2</v>
      </c>
      <c r="C124" s="92">
        <v>44</v>
      </c>
      <c r="D124" s="92" t="s">
        <v>31</v>
      </c>
      <c r="E124" s="85">
        <v>56</v>
      </c>
      <c r="F124" s="77">
        <f t="shared" ref="F124:F128" si="35">C124*E124</f>
        <v>2464</v>
      </c>
      <c r="G124" s="85">
        <v>0</v>
      </c>
      <c r="H124" s="77">
        <f t="shared" ref="H124:H128" si="36">C124*G124</f>
        <v>0</v>
      </c>
      <c r="I124" s="85">
        <v>60</v>
      </c>
      <c r="J124" s="85">
        <v>12</v>
      </c>
      <c r="K124" s="77">
        <f t="shared" ref="K124:K128" si="37">C124*I124*J124</f>
        <v>31680</v>
      </c>
      <c r="L124" s="77">
        <f t="shared" si="34"/>
        <v>34144</v>
      </c>
      <c r="M124" s="77"/>
      <c r="N124" s="81" t="s">
        <v>474</v>
      </c>
      <c r="O124" s="400"/>
    </row>
    <row r="125" ht="14.25" customHeight="1" spans="1:17">
      <c r="A125" s="84" t="s">
        <v>481</v>
      </c>
      <c r="B125" s="84">
        <v>2</v>
      </c>
      <c r="C125" s="84">
        <v>44</v>
      </c>
      <c r="D125" s="84" t="s">
        <v>31</v>
      </c>
      <c r="E125" s="85">
        <v>56</v>
      </c>
      <c r="F125" s="77">
        <f t="shared" si="35"/>
        <v>2464</v>
      </c>
      <c r="G125" s="85">
        <v>0</v>
      </c>
      <c r="H125" s="77">
        <f t="shared" si="36"/>
        <v>0</v>
      </c>
      <c r="I125" s="85">
        <v>60</v>
      </c>
      <c r="J125" s="85">
        <v>12</v>
      </c>
      <c r="K125" s="77">
        <f t="shared" si="37"/>
        <v>31680</v>
      </c>
      <c r="L125" s="77">
        <f t="shared" si="34"/>
        <v>34144</v>
      </c>
      <c r="M125" s="77"/>
      <c r="N125" s="81" t="s">
        <v>474</v>
      </c>
      <c r="O125" s="400"/>
      <c r="Q125" s="138"/>
    </row>
    <row r="126" ht="14.25" customHeight="1" spans="1:15">
      <c r="A126" s="81" t="s">
        <v>482</v>
      </c>
      <c r="B126" s="81">
        <v>1</v>
      </c>
      <c r="C126" s="81">
        <v>22</v>
      </c>
      <c r="D126" s="81" t="s">
        <v>17</v>
      </c>
      <c r="E126" s="85">
        <v>56</v>
      </c>
      <c r="F126" s="77">
        <f t="shared" si="35"/>
        <v>1232</v>
      </c>
      <c r="G126" s="85">
        <v>0</v>
      </c>
      <c r="H126" s="77">
        <f t="shared" si="36"/>
        <v>0</v>
      </c>
      <c r="I126" s="85">
        <v>60</v>
      </c>
      <c r="J126" s="85">
        <v>12</v>
      </c>
      <c r="K126" s="77">
        <f t="shared" si="37"/>
        <v>15840</v>
      </c>
      <c r="L126" s="77">
        <f t="shared" si="34"/>
        <v>17072</v>
      </c>
      <c r="M126" s="77"/>
      <c r="N126" s="81" t="s">
        <v>474</v>
      </c>
      <c r="O126" s="400"/>
    </row>
    <row r="127" ht="14.25" customHeight="1" spans="1:17">
      <c r="A127" s="92" t="s">
        <v>483</v>
      </c>
      <c r="B127" s="84">
        <v>1</v>
      </c>
      <c r="C127" s="84">
        <v>22</v>
      </c>
      <c r="D127" s="84" t="s">
        <v>27</v>
      </c>
      <c r="E127" s="85">
        <v>56</v>
      </c>
      <c r="F127" s="77">
        <f t="shared" si="35"/>
        <v>1232</v>
      </c>
      <c r="G127" s="85">
        <v>0</v>
      </c>
      <c r="H127" s="77">
        <f t="shared" si="36"/>
        <v>0</v>
      </c>
      <c r="I127" s="85">
        <v>60</v>
      </c>
      <c r="J127" s="85">
        <v>12</v>
      </c>
      <c r="K127" s="77">
        <f t="shared" si="37"/>
        <v>15840</v>
      </c>
      <c r="L127" s="77">
        <f t="shared" si="34"/>
        <v>17072</v>
      </c>
      <c r="M127" s="77"/>
      <c r="N127" s="81" t="s">
        <v>474</v>
      </c>
      <c r="O127" s="400"/>
      <c r="P127" s="429"/>
      <c r="Q127" s="430"/>
    </row>
    <row r="128" ht="14.25" customHeight="1" spans="1:15">
      <c r="A128" s="84" t="s">
        <v>484</v>
      </c>
      <c r="B128" s="84">
        <v>1</v>
      </c>
      <c r="C128" s="406">
        <v>22</v>
      </c>
      <c r="D128" s="84" t="s">
        <v>17</v>
      </c>
      <c r="E128" s="84">
        <v>56</v>
      </c>
      <c r="F128" s="96">
        <f t="shared" si="35"/>
        <v>1232</v>
      </c>
      <c r="G128" s="84">
        <v>0</v>
      </c>
      <c r="H128" s="96">
        <f t="shared" si="36"/>
        <v>0</v>
      </c>
      <c r="I128" s="85">
        <v>60</v>
      </c>
      <c r="J128" s="84">
        <v>12</v>
      </c>
      <c r="K128" s="96">
        <f t="shared" si="37"/>
        <v>15840</v>
      </c>
      <c r="L128" s="96">
        <f>F128+H128+K128</f>
        <v>17072</v>
      </c>
      <c r="M128" s="77"/>
      <c r="N128" s="81" t="s">
        <v>474</v>
      </c>
      <c r="O128" s="400"/>
    </row>
    <row r="129" s="267" customFormat="1" ht="14.25" customHeight="1" spans="1:15">
      <c r="A129" s="391" t="s">
        <v>23</v>
      </c>
      <c r="B129" s="88"/>
      <c r="C129" s="88"/>
      <c r="D129" s="88"/>
      <c r="E129" s="89"/>
      <c r="F129" s="122">
        <f>SUM(F118:F128)</f>
        <v>20944</v>
      </c>
      <c r="G129" s="89"/>
      <c r="H129" s="122">
        <f>SUM(H118:H128)</f>
        <v>0</v>
      </c>
      <c r="I129" s="89"/>
      <c r="J129" s="89"/>
      <c r="K129" s="122">
        <f>SUM(K118:K128)</f>
        <v>269280</v>
      </c>
      <c r="L129" s="122">
        <f>SUM(L118:L128)</f>
        <v>290224</v>
      </c>
      <c r="M129" s="398"/>
      <c r="N129" s="412" t="s">
        <v>474</v>
      </c>
      <c r="O129" s="405"/>
    </row>
    <row r="130" ht="14.25" customHeight="1" spans="1:15">
      <c r="A130" s="92" t="s">
        <v>485</v>
      </c>
      <c r="B130" s="92">
        <v>1</v>
      </c>
      <c r="C130" s="92">
        <v>22</v>
      </c>
      <c r="D130" s="92" t="s">
        <v>17</v>
      </c>
      <c r="E130" s="85">
        <v>56</v>
      </c>
      <c r="F130" s="77">
        <f>C130*E130</f>
        <v>1232</v>
      </c>
      <c r="G130" s="85">
        <v>0</v>
      </c>
      <c r="H130" s="77">
        <f>C130*G130</f>
        <v>0</v>
      </c>
      <c r="I130" s="85">
        <v>60</v>
      </c>
      <c r="J130" s="85">
        <v>12</v>
      </c>
      <c r="K130" s="77">
        <f>C130*I130*J130</f>
        <v>15840</v>
      </c>
      <c r="L130" s="77">
        <f>K130+H130+F130</f>
        <v>17072</v>
      </c>
      <c r="M130" s="77"/>
      <c r="N130" s="92" t="s">
        <v>486</v>
      </c>
      <c r="O130" s="400"/>
    </row>
    <row r="131" ht="14.25" customHeight="1" spans="1:15">
      <c r="A131" s="81" t="s">
        <v>487</v>
      </c>
      <c r="B131" s="81">
        <v>1</v>
      </c>
      <c r="C131" s="81">
        <v>22</v>
      </c>
      <c r="D131" s="81" t="s">
        <v>31</v>
      </c>
      <c r="E131" s="85">
        <v>56</v>
      </c>
      <c r="F131" s="77">
        <f>C131*E131</f>
        <v>1232</v>
      </c>
      <c r="G131" s="85">
        <v>0</v>
      </c>
      <c r="H131" s="77">
        <f>C131*G131</f>
        <v>0</v>
      </c>
      <c r="I131" s="85">
        <v>60</v>
      </c>
      <c r="J131" s="85">
        <v>12</v>
      </c>
      <c r="K131" s="77">
        <f>C131*I131*J131</f>
        <v>15840</v>
      </c>
      <c r="L131" s="77">
        <f>K131+H131+F131</f>
        <v>17072</v>
      </c>
      <c r="M131" s="77"/>
      <c r="N131" s="84" t="s">
        <v>486</v>
      </c>
      <c r="O131" s="400"/>
    </row>
    <row r="132" s="267" customFormat="1" ht="14.25" customHeight="1" spans="1:15">
      <c r="A132" s="390" t="s">
        <v>23</v>
      </c>
      <c r="B132" s="390"/>
      <c r="C132" s="390"/>
      <c r="D132" s="390"/>
      <c r="E132" s="89"/>
      <c r="F132" s="122">
        <f>SUM(F130:F131)</f>
        <v>2464</v>
      </c>
      <c r="G132" s="89"/>
      <c r="H132" s="122">
        <f>SUM(H130:H131)</f>
        <v>0</v>
      </c>
      <c r="I132" s="89"/>
      <c r="J132" s="89"/>
      <c r="K132" s="122">
        <f>SUM(K130:K131)</f>
        <v>31680</v>
      </c>
      <c r="L132" s="122">
        <f>SUM(L130:L131)</f>
        <v>34144</v>
      </c>
      <c r="M132" s="398"/>
      <c r="N132" s="406" t="s">
        <v>486</v>
      </c>
      <c r="O132" s="405"/>
    </row>
    <row r="133" ht="14.25" customHeight="1" spans="1:15">
      <c r="A133" s="84" t="s">
        <v>488</v>
      </c>
      <c r="B133" s="84">
        <v>1</v>
      </c>
      <c r="C133" s="84">
        <v>22</v>
      </c>
      <c r="D133" s="81" t="s">
        <v>31</v>
      </c>
      <c r="E133" s="85">
        <v>56</v>
      </c>
      <c r="F133" s="77">
        <f>C133*E133</f>
        <v>1232</v>
      </c>
      <c r="G133" s="85">
        <v>0</v>
      </c>
      <c r="H133" s="77">
        <f>C133*G133</f>
        <v>0</v>
      </c>
      <c r="I133" s="85">
        <v>60</v>
      </c>
      <c r="J133" s="85">
        <v>12</v>
      </c>
      <c r="K133" s="77">
        <f>C133*I133*J133</f>
        <v>15840</v>
      </c>
      <c r="L133" s="77">
        <f>K133+H133+F133</f>
        <v>17072</v>
      </c>
      <c r="M133" s="77"/>
      <c r="N133" s="84" t="s">
        <v>489</v>
      </c>
      <c r="O133" s="410"/>
    </row>
    <row r="134" ht="14.25" customHeight="1" spans="1:15">
      <c r="A134" s="84" t="s">
        <v>490</v>
      </c>
      <c r="B134" s="84">
        <v>1</v>
      </c>
      <c r="C134" s="84">
        <v>22</v>
      </c>
      <c r="D134" s="92" t="s">
        <v>17</v>
      </c>
      <c r="E134" s="85">
        <v>56</v>
      </c>
      <c r="F134" s="77">
        <f>C134*E134</f>
        <v>1232</v>
      </c>
      <c r="G134" s="85">
        <v>0</v>
      </c>
      <c r="H134" s="77">
        <f>C134*G134</f>
        <v>0</v>
      </c>
      <c r="I134" s="85">
        <v>60</v>
      </c>
      <c r="J134" s="85">
        <v>12</v>
      </c>
      <c r="K134" s="77">
        <f>C134*I134*J134</f>
        <v>15840</v>
      </c>
      <c r="L134" s="77">
        <f>K134+H134+F134</f>
        <v>17072</v>
      </c>
      <c r="M134" s="77"/>
      <c r="N134" s="84" t="s">
        <v>489</v>
      </c>
      <c r="O134" s="410"/>
    </row>
    <row r="135" ht="14.25" customHeight="1" spans="1:15">
      <c r="A135" s="84" t="s">
        <v>491</v>
      </c>
      <c r="B135" s="84">
        <v>1</v>
      </c>
      <c r="C135" s="84">
        <v>22</v>
      </c>
      <c r="D135" s="92" t="s">
        <v>17</v>
      </c>
      <c r="E135" s="85">
        <v>56</v>
      </c>
      <c r="F135" s="77">
        <f>C135*E135</f>
        <v>1232</v>
      </c>
      <c r="G135" s="85">
        <v>0</v>
      </c>
      <c r="H135" s="77">
        <f>C135*G135</f>
        <v>0</v>
      </c>
      <c r="I135" s="85">
        <v>60</v>
      </c>
      <c r="J135" s="85">
        <v>12</v>
      </c>
      <c r="K135" s="77">
        <f>C135*I135*J135</f>
        <v>15840</v>
      </c>
      <c r="L135" s="77">
        <f>K135+H135+F135</f>
        <v>17072</v>
      </c>
      <c r="M135" s="77"/>
      <c r="N135" s="84" t="s">
        <v>489</v>
      </c>
      <c r="O135" s="410"/>
    </row>
    <row r="136" ht="24" customHeight="1" spans="1:15">
      <c r="A136" s="92" t="s">
        <v>492</v>
      </c>
      <c r="B136" s="92">
        <v>1</v>
      </c>
      <c r="C136" s="92">
        <v>22</v>
      </c>
      <c r="D136" s="81" t="s">
        <v>31</v>
      </c>
      <c r="E136" s="85">
        <v>56</v>
      </c>
      <c r="F136" s="77">
        <f>C136*E136</f>
        <v>1232</v>
      </c>
      <c r="G136" s="85">
        <v>0</v>
      </c>
      <c r="H136" s="77">
        <f>C136*G136</f>
        <v>0</v>
      </c>
      <c r="I136" s="85">
        <v>60</v>
      </c>
      <c r="J136" s="85">
        <v>12</v>
      </c>
      <c r="K136" s="77">
        <f>C136*I136*J136</f>
        <v>15840</v>
      </c>
      <c r="L136" s="77">
        <f>K136+H136+F136</f>
        <v>17072</v>
      </c>
      <c r="M136" s="77"/>
      <c r="N136" s="92" t="s">
        <v>489</v>
      </c>
      <c r="O136" s="400"/>
    </row>
    <row r="137" ht="14.25" customHeight="1" spans="1:15">
      <c r="A137" s="92" t="s">
        <v>493</v>
      </c>
      <c r="B137" s="92">
        <v>2</v>
      </c>
      <c r="C137" s="92">
        <v>44</v>
      </c>
      <c r="D137" s="81" t="s">
        <v>31</v>
      </c>
      <c r="E137" s="85">
        <v>56</v>
      </c>
      <c r="F137" s="77">
        <f>C137*E137</f>
        <v>2464</v>
      </c>
      <c r="G137" s="85">
        <v>0</v>
      </c>
      <c r="H137" s="77">
        <f>C137*G137</f>
        <v>0</v>
      </c>
      <c r="I137" s="85">
        <v>60</v>
      </c>
      <c r="J137" s="85">
        <v>12</v>
      </c>
      <c r="K137" s="77">
        <f>C137*I137*J137</f>
        <v>31680</v>
      </c>
      <c r="L137" s="77">
        <f>K137+H137+F137</f>
        <v>34144</v>
      </c>
      <c r="M137" s="77"/>
      <c r="N137" s="84" t="s">
        <v>489</v>
      </c>
      <c r="O137" s="400"/>
    </row>
    <row r="138" s="267" customFormat="1" ht="14.25" customHeight="1" spans="1:15">
      <c r="A138" s="272" t="s">
        <v>23</v>
      </c>
      <c r="B138" s="385"/>
      <c r="C138" s="385"/>
      <c r="D138" s="385"/>
      <c r="E138" s="385"/>
      <c r="F138" s="278">
        <f>SUM(F133:F137)</f>
        <v>7392</v>
      </c>
      <c r="G138" s="389"/>
      <c r="H138" s="278">
        <f>SUM(H133:H137)</f>
        <v>0</v>
      </c>
      <c r="I138" s="389"/>
      <c r="J138" s="389"/>
      <c r="K138" s="278">
        <f>SUM(K133:K137)</f>
        <v>95040</v>
      </c>
      <c r="L138" s="278">
        <f>SUM(L133:L137)</f>
        <v>102432</v>
      </c>
      <c r="M138" s="398"/>
      <c r="N138" s="406" t="s">
        <v>489</v>
      </c>
      <c r="O138" s="405"/>
    </row>
    <row r="139" ht="14.25" customHeight="1" spans="1:15">
      <c r="A139" s="92" t="s">
        <v>494</v>
      </c>
      <c r="B139" s="92">
        <v>3</v>
      </c>
      <c r="C139" s="92">
        <v>66</v>
      </c>
      <c r="D139" s="92" t="s">
        <v>17</v>
      </c>
      <c r="E139" s="85">
        <v>56</v>
      </c>
      <c r="F139" s="77">
        <f t="shared" ref="F139:F143" si="38">C139*E139</f>
        <v>3696</v>
      </c>
      <c r="G139" s="85">
        <v>0</v>
      </c>
      <c r="H139" s="77">
        <f t="shared" ref="H139:H143" si="39">C139*G139</f>
        <v>0</v>
      </c>
      <c r="I139" s="85">
        <v>60</v>
      </c>
      <c r="J139" s="85">
        <v>12</v>
      </c>
      <c r="K139" s="77">
        <f t="shared" ref="K139:K143" si="40">C139*I139*J139</f>
        <v>47520</v>
      </c>
      <c r="L139" s="77">
        <f t="shared" ref="L139:L143" si="41">K139+H139+F139</f>
        <v>51216</v>
      </c>
      <c r="M139" s="276"/>
      <c r="N139" s="92" t="s">
        <v>495</v>
      </c>
      <c r="O139" s="400"/>
    </row>
    <row r="140" ht="14.25" customHeight="1" spans="1:15">
      <c r="A140" s="92" t="s">
        <v>496</v>
      </c>
      <c r="B140" s="92"/>
      <c r="C140" s="92">
        <v>205</v>
      </c>
      <c r="D140" s="92" t="s">
        <v>160</v>
      </c>
      <c r="E140" s="85"/>
      <c r="F140" s="77">
        <f t="shared" si="38"/>
        <v>0</v>
      </c>
      <c r="G140" s="85">
        <v>0</v>
      </c>
      <c r="H140" s="77">
        <f t="shared" si="39"/>
        <v>0</v>
      </c>
      <c r="I140" s="85">
        <v>60</v>
      </c>
      <c r="J140" s="85">
        <v>12</v>
      </c>
      <c r="K140" s="77">
        <f t="shared" si="40"/>
        <v>147600</v>
      </c>
      <c r="L140" s="77">
        <f t="shared" si="41"/>
        <v>147600</v>
      </c>
      <c r="M140" s="276"/>
      <c r="N140" s="92" t="s">
        <v>495</v>
      </c>
      <c r="O140" s="401" t="s">
        <v>40</v>
      </c>
    </row>
    <row r="141" s="267" customFormat="1" ht="14.25" customHeight="1" spans="1:15">
      <c r="A141" s="391" t="s">
        <v>23</v>
      </c>
      <c r="B141" s="390"/>
      <c r="C141" s="390"/>
      <c r="D141" s="390"/>
      <c r="E141" s="390"/>
      <c r="F141" s="122">
        <f>SUM(F139:F140)</f>
        <v>3696</v>
      </c>
      <c r="G141" s="89"/>
      <c r="H141" s="122">
        <f>SUM(H139:H140)</f>
        <v>0</v>
      </c>
      <c r="I141" s="89"/>
      <c r="J141" s="89"/>
      <c r="K141" s="122">
        <f>SUM(K139:K140)</f>
        <v>195120</v>
      </c>
      <c r="L141" s="122">
        <f>SUM(L139:L140)</f>
        <v>198816</v>
      </c>
      <c r="M141" s="280"/>
      <c r="N141" s="124" t="s">
        <v>495</v>
      </c>
      <c r="O141" s="461"/>
    </row>
    <row r="142" s="293" customFormat="1" ht="24" customHeight="1" spans="1:15">
      <c r="A142" s="80" t="s">
        <v>497</v>
      </c>
      <c r="B142" s="118">
        <v>1</v>
      </c>
      <c r="C142" s="118">
        <v>49</v>
      </c>
      <c r="D142" s="118"/>
      <c r="E142" s="118">
        <v>0</v>
      </c>
      <c r="F142" s="77">
        <f t="shared" si="38"/>
        <v>0</v>
      </c>
      <c r="G142" s="85">
        <v>0</v>
      </c>
      <c r="H142" s="77">
        <f t="shared" si="39"/>
        <v>0</v>
      </c>
      <c r="I142" s="118">
        <v>60</v>
      </c>
      <c r="J142" s="118">
        <v>12</v>
      </c>
      <c r="K142" s="77">
        <f t="shared" si="40"/>
        <v>35280</v>
      </c>
      <c r="L142" s="77">
        <f t="shared" si="41"/>
        <v>35280</v>
      </c>
      <c r="M142" s="77"/>
      <c r="N142" s="92" t="s">
        <v>498</v>
      </c>
      <c r="O142" s="462"/>
    </row>
    <row r="143" s="267" customFormat="1" ht="22.5" customHeight="1" spans="1:22">
      <c r="A143" s="92" t="s">
        <v>393</v>
      </c>
      <c r="B143" s="92">
        <v>1</v>
      </c>
      <c r="C143" s="92">
        <v>22</v>
      </c>
      <c r="D143" s="92" t="s">
        <v>27</v>
      </c>
      <c r="E143" s="85">
        <v>56</v>
      </c>
      <c r="F143" s="77">
        <f t="shared" si="38"/>
        <v>1232</v>
      </c>
      <c r="G143" s="85">
        <v>0</v>
      </c>
      <c r="H143" s="77">
        <f t="shared" si="39"/>
        <v>0</v>
      </c>
      <c r="I143" s="85">
        <v>60</v>
      </c>
      <c r="J143" s="85">
        <v>12</v>
      </c>
      <c r="K143" s="77">
        <f t="shared" si="40"/>
        <v>15840</v>
      </c>
      <c r="L143" s="77">
        <f t="shared" si="41"/>
        <v>17072</v>
      </c>
      <c r="M143" s="77"/>
      <c r="N143" s="92" t="s">
        <v>498</v>
      </c>
      <c r="O143" s="407"/>
      <c r="Q143" s="59"/>
      <c r="R143" s="59"/>
      <c r="S143" s="59"/>
      <c r="T143" s="59"/>
      <c r="U143" s="59"/>
      <c r="V143" s="59"/>
    </row>
    <row r="144" s="293" customFormat="1" ht="14.25" customHeight="1" spans="1:15">
      <c r="A144" s="272" t="s">
        <v>23</v>
      </c>
      <c r="B144" s="385"/>
      <c r="C144" s="385"/>
      <c r="D144" s="385"/>
      <c r="E144" s="385"/>
      <c r="F144" s="278">
        <f>SUM(F142:F143)</f>
        <v>1232</v>
      </c>
      <c r="G144" s="387"/>
      <c r="H144" s="388">
        <f>SUM(H142:H143)</f>
        <v>0</v>
      </c>
      <c r="I144" s="385"/>
      <c r="J144" s="385"/>
      <c r="K144" s="278">
        <f>SUM(K142:K143)</f>
        <v>51120</v>
      </c>
      <c r="L144" s="278">
        <f>SUM(L142:L143)</f>
        <v>52352</v>
      </c>
      <c r="M144" s="398"/>
      <c r="N144" s="124" t="s">
        <v>498</v>
      </c>
      <c r="O144" s="461"/>
    </row>
    <row r="145" ht="14.25" customHeight="1" spans="1:17">
      <c r="A145" s="81" t="s">
        <v>499</v>
      </c>
      <c r="B145" s="81">
        <v>0.5</v>
      </c>
      <c r="C145" s="81">
        <v>11</v>
      </c>
      <c r="D145" s="81" t="s">
        <v>17</v>
      </c>
      <c r="E145" s="85">
        <v>56</v>
      </c>
      <c r="F145" s="77">
        <f t="shared" ref="F145:F150" si="42">C145*E145</f>
        <v>616</v>
      </c>
      <c r="G145" s="85">
        <v>0</v>
      </c>
      <c r="H145" s="77">
        <f t="shared" ref="H145:H150" si="43">C145*G145</f>
        <v>0</v>
      </c>
      <c r="I145" s="85">
        <v>60</v>
      </c>
      <c r="J145" s="85">
        <v>12</v>
      </c>
      <c r="K145" s="77">
        <f t="shared" ref="K145:K150" si="44">C145*I145*J145</f>
        <v>7920</v>
      </c>
      <c r="L145" s="77">
        <f t="shared" ref="L145:L150" si="45">K145+H145+F145</f>
        <v>8536</v>
      </c>
      <c r="M145" s="77"/>
      <c r="N145" s="81" t="s">
        <v>500</v>
      </c>
      <c r="O145" s="400"/>
      <c r="Q145" s="138"/>
    </row>
    <row r="146" ht="14.25" customHeight="1" spans="1:15">
      <c r="A146" s="81" t="s">
        <v>501</v>
      </c>
      <c r="B146" s="81">
        <v>2</v>
      </c>
      <c r="C146" s="81">
        <v>44</v>
      </c>
      <c r="D146" s="81" t="s">
        <v>17</v>
      </c>
      <c r="E146" s="85">
        <v>56</v>
      </c>
      <c r="F146" s="77">
        <f t="shared" si="42"/>
        <v>2464</v>
      </c>
      <c r="G146" s="85">
        <v>0</v>
      </c>
      <c r="H146" s="77">
        <f t="shared" si="43"/>
        <v>0</v>
      </c>
      <c r="I146" s="85">
        <v>60</v>
      </c>
      <c r="J146" s="85">
        <v>12</v>
      </c>
      <c r="K146" s="77">
        <f t="shared" si="44"/>
        <v>31680</v>
      </c>
      <c r="L146" s="77">
        <f t="shared" si="45"/>
        <v>34144</v>
      </c>
      <c r="M146" s="77"/>
      <c r="N146" s="81" t="s">
        <v>500</v>
      </c>
      <c r="O146" s="400"/>
    </row>
    <row r="147" ht="14.25" customHeight="1" spans="1:15">
      <c r="A147" s="81" t="s">
        <v>502</v>
      </c>
      <c r="B147" s="81">
        <v>1</v>
      </c>
      <c r="C147" s="81">
        <v>22</v>
      </c>
      <c r="D147" s="81" t="s">
        <v>31</v>
      </c>
      <c r="E147" s="85">
        <v>56</v>
      </c>
      <c r="F147" s="77">
        <f t="shared" si="42"/>
        <v>1232</v>
      </c>
      <c r="G147" s="85">
        <v>0</v>
      </c>
      <c r="H147" s="77">
        <f t="shared" si="43"/>
        <v>0</v>
      </c>
      <c r="I147" s="85">
        <v>60</v>
      </c>
      <c r="J147" s="85">
        <v>12</v>
      </c>
      <c r="K147" s="77">
        <f t="shared" si="44"/>
        <v>15840</v>
      </c>
      <c r="L147" s="77">
        <f t="shared" si="45"/>
        <v>17072</v>
      </c>
      <c r="M147" s="77"/>
      <c r="N147" s="81" t="s">
        <v>500</v>
      </c>
      <c r="O147" s="400"/>
    </row>
    <row r="148" ht="14.25" customHeight="1" spans="1:15">
      <c r="A148" s="81" t="s">
        <v>503</v>
      </c>
      <c r="B148" s="81">
        <v>1</v>
      </c>
      <c r="C148" s="81">
        <v>22</v>
      </c>
      <c r="D148" s="81" t="s">
        <v>31</v>
      </c>
      <c r="E148" s="85">
        <v>56</v>
      </c>
      <c r="F148" s="77">
        <f t="shared" si="42"/>
        <v>1232</v>
      </c>
      <c r="G148" s="85">
        <v>0</v>
      </c>
      <c r="H148" s="77">
        <f t="shared" si="43"/>
        <v>0</v>
      </c>
      <c r="I148" s="85">
        <v>60</v>
      </c>
      <c r="J148" s="85">
        <v>12</v>
      </c>
      <c r="K148" s="77">
        <f t="shared" si="44"/>
        <v>15840</v>
      </c>
      <c r="L148" s="77">
        <f t="shared" si="45"/>
        <v>17072</v>
      </c>
      <c r="M148" s="77"/>
      <c r="N148" s="81" t="s">
        <v>500</v>
      </c>
      <c r="O148" s="400"/>
    </row>
    <row r="149" ht="14.25" customHeight="1" spans="1:15">
      <c r="A149" s="81" t="s">
        <v>504</v>
      </c>
      <c r="B149" s="81">
        <v>1</v>
      </c>
      <c r="C149" s="81">
        <v>22</v>
      </c>
      <c r="D149" s="81" t="s">
        <v>17</v>
      </c>
      <c r="E149" s="85">
        <v>56</v>
      </c>
      <c r="F149" s="77">
        <f t="shared" si="42"/>
        <v>1232</v>
      </c>
      <c r="G149" s="85">
        <v>0</v>
      </c>
      <c r="H149" s="77">
        <f t="shared" si="43"/>
        <v>0</v>
      </c>
      <c r="I149" s="85">
        <v>60</v>
      </c>
      <c r="J149" s="85">
        <v>12</v>
      </c>
      <c r="K149" s="77">
        <f t="shared" si="44"/>
        <v>15840</v>
      </c>
      <c r="L149" s="77">
        <f t="shared" si="45"/>
        <v>17072</v>
      </c>
      <c r="M149" s="77"/>
      <c r="N149" s="81" t="s">
        <v>500</v>
      </c>
      <c r="O149" s="400"/>
    </row>
    <row r="150" ht="14.25" customHeight="1" spans="1:15">
      <c r="A150" s="92" t="s">
        <v>505</v>
      </c>
      <c r="B150" s="92">
        <v>1</v>
      </c>
      <c r="C150" s="92">
        <v>22</v>
      </c>
      <c r="D150" s="81" t="s">
        <v>17</v>
      </c>
      <c r="E150" s="85">
        <v>56</v>
      </c>
      <c r="F150" s="77">
        <f t="shared" si="42"/>
        <v>1232</v>
      </c>
      <c r="G150" s="85">
        <v>0</v>
      </c>
      <c r="H150" s="77">
        <f t="shared" si="43"/>
        <v>0</v>
      </c>
      <c r="I150" s="85">
        <v>60</v>
      </c>
      <c r="J150" s="85">
        <v>12</v>
      </c>
      <c r="K150" s="77">
        <f t="shared" si="44"/>
        <v>15840</v>
      </c>
      <c r="L150" s="77">
        <f t="shared" si="45"/>
        <v>17072</v>
      </c>
      <c r="M150" s="77"/>
      <c r="N150" s="81" t="s">
        <v>500</v>
      </c>
      <c r="O150" s="400"/>
    </row>
    <row r="151" s="267" customFormat="1" ht="14.25" customHeight="1" spans="1:16">
      <c r="A151" s="272" t="s">
        <v>23</v>
      </c>
      <c r="B151" s="385"/>
      <c r="C151" s="385"/>
      <c r="D151" s="385"/>
      <c r="E151" s="385"/>
      <c r="F151" s="278">
        <f>SUM(F145:F150)</f>
        <v>8008</v>
      </c>
      <c r="G151" s="389"/>
      <c r="H151" s="278">
        <f>SUM(H145:H150)</f>
        <v>0</v>
      </c>
      <c r="I151" s="389"/>
      <c r="J151" s="389"/>
      <c r="K151" s="278">
        <f>SUM(K145:K150)</f>
        <v>102960</v>
      </c>
      <c r="L151" s="278">
        <f>SUM(L145:L150)</f>
        <v>110968</v>
      </c>
      <c r="M151" s="398"/>
      <c r="N151" s="412" t="s">
        <v>500</v>
      </c>
      <c r="O151" s="405"/>
      <c r="P151" s="404"/>
    </row>
    <row r="152" ht="14.25" customHeight="1" spans="1:16">
      <c r="A152" s="81" t="s">
        <v>506</v>
      </c>
      <c r="B152" s="81">
        <v>1</v>
      </c>
      <c r="C152" s="81">
        <v>22</v>
      </c>
      <c r="D152" s="81" t="s">
        <v>17</v>
      </c>
      <c r="E152" s="85">
        <v>56</v>
      </c>
      <c r="F152" s="77">
        <f>C152*E152</f>
        <v>1232</v>
      </c>
      <c r="G152" s="85">
        <v>0</v>
      </c>
      <c r="H152" s="77">
        <f>C152*G152</f>
        <v>0</v>
      </c>
      <c r="I152" s="85">
        <v>60</v>
      </c>
      <c r="J152" s="85">
        <v>12</v>
      </c>
      <c r="K152" s="77">
        <f>C152*I152*J152</f>
        <v>15840</v>
      </c>
      <c r="L152" s="77">
        <f>K152+H152+F152</f>
        <v>17072</v>
      </c>
      <c r="M152" s="77"/>
      <c r="N152" s="84" t="s">
        <v>507</v>
      </c>
      <c r="O152" s="400"/>
      <c r="P152" s="463"/>
    </row>
    <row r="153" ht="14.25" customHeight="1" spans="1:16">
      <c r="A153" s="92" t="s">
        <v>508</v>
      </c>
      <c r="B153" s="92">
        <v>2</v>
      </c>
      <c r="C153" s="92">
        <v>44</v>
      </c>
      <c r="D153" s="92" t="s">
        <v>27</v>
      </c>
      <c r="E153" s="85">
        <v>56</v>
      </c>
      <c r="F153" s="77">
        <f>C153*E153</f>
        <v>2464</v>
      </c>
      <c r="G153" s="85">
        <v>0</v>
      </c>
      <c r="H153" s="77">
        <f>C153*G153</f>
        <v>0</v>
      </c>
      <c r="I153" s="85">
        <v>60</v>
      </c>
      <c r="J153" s="85">
        <v>12</v>
      </c>
      <c r="K153" s="77">
        <f>C153*I153*J153</f>
        <v>31680</v>
      </c>
      <c r="L153" s="77">
        <f>K153+H153+F153</f>
        <v>34144</v>
      </c>
      <c r="M153" s="77"/>
      <c r="N153" s="92" t="s">
        <v>507</v>
      </c>
      <c r="O153" s="400"/>
      <c r="P153" s="138"/>
    </row>
    <row r="154" s="267" customFormat="1" ht="14.25" customHeight="1" spans="1:15">
      <c r="A154" s="84" t="s">
        <v>509</v>
      </c>
      <c r="B154" s="92">
        <v>1</v>
      </c>
      <c r="C154" s="92">
        <v>22</v>
      </c>
      <c r="D154" s="81" t="s">
        <v>17</v>
      </c>
      <c r="E154" s="92">
        <v>56</v>
      </c>
      <c r="F154" s="77">
        <f>C154*E154</f>
        <v>1232</v>
      </c>
      <c r="G154" s="402"/>
      <c r="H154" s="77">
        <f>C154*G154</f>
        <v>0</v>
      </c>
      <c r="I154" s="85">
        <v>60</v>
      </c>
      <c r="J154" s="85">
        <v>12</v>
      </c>
      <c r="K154" s="77">
        <f>C154*I154*J154</f>
        <v>15840</v>
      </c>
      <c r="L154" s="77">
        <f>K154+H154+F154</f>
        <v>17072</v>
      </c>
      <c r="M154" s="77"/>
      <c r="N154" s="92" t="s">
        <v>507</v>
      </c>
      <c r="O154" s="405"/>
    </row>
    <row r="155" ht="14.25" customHeight="1" spans="1:15">
      <c r="A155" s="92" t="s">
        <v>510</v>
      </c>
      <c r="B155" s="92">
        <v>2.5</v>
      </c>
      <c r="C155" s="92">
        <v>55</v>
      </c>
      <c r="D155" s="92" t="s">
        <v>17</v>
      </c>
      <c r="E155" s="85">
        <v>56</v>
      </c>
      <c r="F155" s="77">
        <f>C155*E155</f>
        <v>3080</v>
      </c>
      <c r="G155" s="85">
        <v>0</v>
      </c>
      <c r="H155" s="77">
        <f>C155*G155</f>
        <v>0</v>
      </c>
      <c r="I155" s="85">
        <v>60</v>
      </c>
      <c r="J155" s="85">
        <v>12</v>
      </c>
      <c r="K155" s="77">
        <f>C155*I155*J155</f>
        <v>39600</v>
      </c>
      <c r="L155" s="77">
        <f>K155+H155+F155</f>
        <v>42680</v>
      </c>
      <c r="M155" s="77"/>
      <c r="N155" s="92" t="s">
        <v>507</v>
      </c>
      <c r="O155" s="400"/>
    </row>
    <row r="156" s="267" customFormat="1" ht="14.25" customHeight="1" spans="1:15">
      <c r="A156" s="84" t="s">
        <v>511</v>
      </c>
      <c r="B156" s="92">
        <v>1</v>
      </c>
      <c r="C156" s="92">
        <v>22</v>
      </c>
      <c r="D156" s="81" t="s">
        <v>17</v>
      </c>
      <c r="E156" s="92">
        <v>56</v>
      </c>
      <c r="F156" s="77">
        <f>C156*E156</f>
        <v>1232</v>
      </c>
      <c r="G156" s="402"/>
      <c r="H156" s="77">
        <f>C156*G156</f>
        <v>0</v>
      </c>
      <c r="I156" s="85">
        <v>60</v>
      </c>
      <c r="J156" s="85">
        <v>12</v>
      </c>
      <c r="K156" s="77">
        <f>C156*I156*J156</f>
        <v>15840</v>
      </c>
      <c r="L156" s="77">
        <f>K156+H156+F156</f>
        <v>17072</v>
      </c>
      <c r="M156" s="77"/>
      <c r="N156" s="92" t="s">
        <v>507</v>
      </c>
      <c r="O156" s="405"/>
    </row>
    <row r="157" s="267" customFormat="1" ht="14.25" customHeight="1" spans="1:15">
      <c r="A157" s="272" t="s">
        <v>23</v>
      </c>
      <c r="B157" s="385"/>
      <c r="C157" s="385"/>
      <c r="D157" s="385"/>
      <c r="E157" s="385"/>
      <c r="F157" s="278">
        <f>SUM(F152:F156)</f>
        <v>9240</v>
      </c>
      <c r="G157" s="389"/>
      <c r="H157" s="278">
        <f>SUM(H152:H156)</f>
        <v>0</v>
      </c>
      <c r="I157" s="389"/>
      <c r="J157" s="389"/>
      <c r="K157" s="278">
        <f>SUM(K152:K156)</f>
        <v>118800</v>
      </c>
      <c r="L157" s="278">
        <f>SUM(L152:L156)</f>
        <v>128040</v>
      </c>
      <c r="M157" s="398"/>
      <c r="N157" s="402" t="s">
        <v>507</v>
      </c>
      <c r="O157" s="405"/>
    </row>
    <row r="158" s="376" customFormat="1" ht="14.25" customHeight="1" spans="1:15">
      <c r="A158" s="431" t="s">
        <v>512</v>
      </c>
      <c r="B158" s="431" t="s">
        <v>71</v>
      </c>
      <c r="C158" s="432">
        <v>162</v>
      </c>
      <c r="D158" s="431"/>
      <c r="E158" s="79" t="s">
        <v>246</v>
      </c>
      <c r="F158" s="77">
        <f>C158*E158</f>
        <v>9072</v>
      </c>
      <c r="G158" s="433">
        <v>75.33</v>
      </c>
      <c r="H158" s="77">
        <f>G158*C158</f>
        <v>12203.46</v>
      </c>
      <c r="I158" s="79" t="s">
        <v>247</v>
      </c>
      <c r="J158" s="79" t="s">
        <v>248</v>
      </c>
      <c r="K158" s="77">
        <f>C158*I158*J158</f>
        <v>116640</v>
      </c>
      <c r="L158" s="77">
        <f>K158+H158+F158</f>
        <v>137915.46</v>
      </c>
      <c r="M158" s="77"/>
      <c r="N158" s="449" t="s">
        <v>513</v>
      </c>
      <c r="O158" s="464"/>
    </row>
    <row r="159" s="376" customFormat="1" ht="14.25" customHeight="1" spans="1:15">
      <c r="A159" s="431" t="s">
        <v>514</v>
      </c>
      <c r="B159" s="431" t="s">
        <v>71</v>
      </c>
      <c r="C159" s="432">
        <v>16</v>
      </c>
      <c r="D159" s="431"/>
      <c r="E159" s="79" t="s">
        <v>246</v>
      </c>
      <c r="F159" s="77">
        <f>C159*E159</f>
        <v>896</v>
      </c>
      <c r="G159" s="433">
        <v>75.33</v>
      </c>
      <c r="H159" s="77">
        <f>G159*C159</f>
        <v>1205.28</v>
      </c>
      <c r="I159" s="79" t="s">
        <v>247</v>
      </c>
      <c r="J159" s="79" t="s">
        <v>248</v>
      </c>
      <c r="K159" s="77">
        <f>C159*I159*J159</f>
        <v>11520</v>
      </c>
      <c r="L159" s="77">
        <f>K159+H159+F159</f>
        <v>13621.28</v>
      </c>
      <c r="M159" s="77"/>
      <c r="N159" s="449" t="s">
        <v>513</v>
      </c>
      <c r="O159" s="464"/>
    </row>
    <row r="160" s="376" customFormat="1" ht="14.25" customHeight="1" spans="1:15">
      <c r="A160" s="431" t="s">
        <v>515</v>
      </c>
      <c r="B160" s="431" t="s">
        <v>71</v>
      </c>
      <c r="C160" s="432">
        <v>9</v>
      </c>
      <c r="D160" s="431"/>
      <c r="E160" s="79" t="s">
        <v>246</v>
      </c>
      <c r="F160" s="77">
        <f>C160*E160</f>
        <v>504</v>
      </c>
      <c r="G160" s="433">
        <v>75.33</v>
      </c>
      <c r="H160" s="77">
        <f>G160*C160</f>
        <v>677.97</v>
      </c>
      <c r="I160" s="79" t="s">
        <v>247</v>
      </c>
      <c r="J160" s="79" t="s">
        <v>248</v>
      </c>
      <c r="K160" s="77">
        <f>C160*I160*J160</f>
        <v>6480</v>
      </c>
      <c r="L160" s="77">
        <f>K160+H160+F160</f>
        <v>7661.97</v>
      </c>
      <c r="M160" s="77"/>
      <c r="N160" s="449" t="s">
        <v>513</v>
      </c>
      <c r="O160" s="464"/>
    </row>
    <row r="161" s="377" customFormat="1" ht="27.75" customHeight="1" spans="1:15">
      <c r="A161" s="434" t="s">
        <v>516</v>
      </c>
      <c r="B161" s="270">
        <v>1</v>
      </c>
      <c r="C161" s="270">
        <v>33</v>
      </c>
      <c r="D161" s="431" t="s">
        <v>17</v>
      </c>
      <c r="E161" s="435">
        <v>56</v>
      </c>
      <c r="F161" s="77">
        <f>C161*E161</f>
        <v>1848</v>
      </c>
      <c r="G161" s="79">
        <v>0</v>
      </c>
      <c r="H161" s="77">
        <v>0</v>
      </c>
      <c r="I161" s="79" t="s">
        <v>247</v>
      </c>
      <c r="J161" s="435">
        <v>12</v>
      </c>
      <c r="K161" s="77">
        <f>C161*I161*J161</f>
        <v>23760</v>
      </c>
      <c r="L161" s="77">
        <f>K161+H161+F161</f>
        <v>25608</v>
      </c>
      <c r="M161" s="77"/>
      <c r="N161" s="449" t="s">
        <v>513</v>
      </c>
      <c r="O161" s="465"/>
    </row>
    <row r="162" s="378" customFormat="1" ht="14.25" customHeight="1" spans="1:15">
      <c r="A162" s="436" t="s">
        <v>517</v>
      </c>
      <c r="B162" s="436">
        <v>1</v>
      </c>
      <c r="C162" s="80">
        <v>30</v>
      </c>
      <c r="D162" s="437" t="s">
        <v>17</v>
      </c>
      <c r="E162" s="86">
        <v>56</v>
      </c>
      <c r="F162" s="438">
        <f>C162*E162</f>
        <v>1680</v>
      </c>
      <c r="G162" s="439">
        <v>0</v>
      </c>
      <c r="H162" s="438">
        <v>0</v>
      </c>
      <c r="I162" s="439">
        <v>60</v>
      </c>
      <c r="J162" s="466">
        <v>12</v>
      </c>
      <c r="K162" s="116">
        <f>C162*I162*J162</f>
        <v>21600</v>
      </c>
      <c r="L162" s="77">
        <f>K162+H162+F162</f>
        <v>23280</v>
      </c>
      <c r="M162" s="77"/>
      <c r="N162" s="84" t="s">
        <v>513</v>
      </c>
      <c r="O162" s="363"/>
    </row>
    <row r="163" s="378" customFormat="1" ht="14.25" customHeight="1" spans="1:15">
      <c r="A163" s="440" t="s">
        <v>518</v>
      </c>
      <c r="B163" s="440"/>
      <c r="C163" s="441"/>
      <c r="D163" s="442" t="s">
        <v>17</v>
      </c>
      <c r="E163" s="413">
        <v>0</v>
      </c>
      <c r="F163" s="443">
        <v>0</v>
      </c>
      <c r="G163" s="444">
        <v>0</v>
      </c>
      <c r="H163" s="443">
        <v>0</v>
      </c>
      <c r="I163" s="444">
        <v>0</v>
      </c>
      <c r="J163" s="467"/>
      <c r="K163" s="468">
        <v>0</v>
      </c>
      <c r="L163" s="468">
        <v>0</v>
      </c>
      <c r="M163" s="77"/>
      <c r="N163" s="84" t="s">
        <v>513</v>
      </c>
      <c r="O163" s="363"/>
    </row>
    <row r="164" s="379" customFormat="1" ht="14.25" customHeight="1" spans="1:15">
      <c r="A164" s="272" t="s">
        <v>23</v>
      </c>
      <c r="B164" s="445"/>
      <c r="C164" s="272"/>
      <c r="D164" s="307"/>
      <c r="E164" s="394"/>
      <c r="F164" s="446">
        <f>SUM(F158:F162)</f>
        <v>14000</v>
      </c>
      <c r="G164" s="447"/>
      <c r="H164" s="446">
        <f>SUM(H158:H162)</f>
        <v>14086.71</v>
      </c>
      <c r="I164" s="447"/>
      <c r="J164" s="389"/>
      <c r="K164" s="278">
        <f>SUM(K158:K162)</f>
        <v>180000</v>
      </c>
      <c r="L164" s="278">
        <f>SUM(L158:L162)</f>
        <v>208086.71</v>
      </c>
      <c r="M164" s="398"/>
      <c r="N164" s="420" t="s">
        <v>513</v>
      </c>
      <c r="O164" s="410"/>
    </row>
    <row r="165" s="377" customFormat="1" ht="14.25" customHeight="1" spans="1:15">
      <c r="A165" s="448" t="s">
        <v>519</v>
      </c>
      <c r="B165" s="79">
        <v>1</v>
      </c>
      <c r="C165" s="79">
        <v>22</v>
      </c>
      <c r="D165" s="79" t="s">
        <v>31</v>
      </c>
      <c r="E165" s="79">
        <v>56</v>
      </c>
      <c r="F165" s="77">
        <f t="shared" ref="F164:F174" si="46">C165*E165</f>
        <v>1232</v>
      </c>
      <c r="G165" s="79">
        <v>0</v>
      </c>
      <c r="H165" s="77">
        <f t="shared" ref="H165:H174" si="47">C165*G165</f>
        <v>0</v>
      </c>
      <c r="I165" s="79" t="s">
        <v>247</v>
      </c>
      <c r="J165" s="79">
        <v>12</v>
      </c>
      <c r="K165" s="77">
        <f t="shared" ref="K164:K174" si="48">C165*I165*J165</f>
        <v>15840</v>
      </c>
      <c r="L165" s="77">
        <f t="shared" ref="L164:L174" si="49">K165+H165+F165</f>
        <v>17072</v>
      </c>
      <c r="M165" s="77"/>
      <c r="N165" s="448" t="s">
        <v>520</v>
      </c>
      <c r="O165" s="469"/>
    </row>
    <row r="166" s="377" customFormat="1" ht="14.25" customHeight="1" spans="1:15">
      <c r="A166" s="449" t="s">
        <v>521</v>
      </c>
      <c r="B166" s="431">
        <v>1</v>
      </c>
      <c r="C166" s="431">
        <v>22</v>
      </c>
      <c r="D166" s="431" t="s">
        <v>27</v>
      </c>
      <c r="E166" s="79">
        <v>56</v>
      </c>
      <c r="F166" s="77">
        <f t="shared" si="46"/>
        <v>1232</v>
      </c>
      <c r="G166" s="79">
        <v>0</v>
      </c>
      <c r="H166" s="77">
        <f t="shared" si="47"/>
        <v>0</v>
      </c>
      <c r="I166" s="79" t="s">
        <v>247</v>
      </c>
      <c r="J166" s="79">
        <v>12</v>
      </c>
      <c r="K166" s="77">
        <f t="shared" si="48"/>
        <v>15840</v>
      </c>
      <c r="L166" s="77">
        <f t="shared" si="49"/>
        <v>17072</v>
      </c>
      <c r="M166" s="77"/>
      <c r="N166" s="448" t="s">
        <v>520</v>
      </c>
      <c r="O166" s="469"/>
    </row>
    <row r="167" s="377" customFormat="1" ht="14.25" customHeight="1" spans="1:15">
      <c r="A167" s="448" t="s">
        <v>522</v>
      </c>
      <c r="B167" s="79">
        <v>1</v>
      </c>
      <c r="C167" s="79">
        <v>22</v>
      </c>
      <c r="D167" s="79" t="s">
        <v>17</v>
      </c>
      <c r="E167" s="79">
        <v>56</v>
      </c>
      <c r="F167" s="77">
        <f t="shared" si="46"/>
        <v>1232</v>
      </c>
      <c r="G167" s="79">
        <v>0</v>
      </c>
      <c r="H167" s="77">
        <f t="shared" si="47"/>
        <v>0</v>
      </c>
      <c r="I167" s="79" t="s">
        <v>247</v>
      </c>
      <c r="J167" s="79">
        <v>12</v>
      </c>
      <c r="K167" s="77">
        <f t="shared" si="48"/>
        <v>15840</v>
      </c>
      <c r="L167" s="77">
        <f t="shared" si="49"/>
        <v>17072</v>
      </c>
      <c r="M167" s="77"/>
      <c r="N167" s="448" t="s">
        <v>520</v>
      </c>
      <c r="O167" s="469"/>
    </row>
    <row r="168" s="377" customFormat="1" ht="14.25" customHeight="1" spans="1:15">
      <c r="A168" s="448" t="s">
        <v>523</v>
      </c>
      <c r="B168" s="79">
        <v>2</v>
      </c>
      <c r="C168" s="79">
        <v>44</v>
      </c>
      <c r="D168" s="79" t="s">
        <v>17</v>
      </c>
      <c r="E168" s="79">
        <v>56</v>
      </c>
      <c r="F168" s="77">
        <f t="shared" si="46"/>
        <v>2464</v>
      </c>
      <c r="G168" s="79">
        <v>0</v>
      </c>
      <c r="H168" s="77">
        <f t="shared" si="47"/>
        <v>0</v>
      </c>
      <c r="I168" s="79" t="s">
        <v>247</v>
      </c>
      <c r="J168" s="79">
        <v>12</v>
      </c>
      <c r="K168" s="77">
        <f t="shared" si="48"/>
        <v>31680</v>
      </c>
      <c r="L168" s="77">
        <f t="shared" si="49"/>
        <v>34144</v>
      </c>
      <c r="M168" s="77"/>
      <c r="N168" s="448" t="s">
        <v>520</v>
      </c>
      <c r="O168" s="469"/>
    </row>
    <row r="169" s="377" customFormat="1" ht="14.25" customHeight="1" spans="1:15">
      <c r="A169" s="448" t="s">
        <v>524</v>
      </c>
      <c r="B169" s="79">
        <v>0.5</v>
      </c>
      <c r="C169" s="79">
        <v>11</v>
      </c>
      <c r="D169" s="79" t="s">
        <v>17</v>
      </c>
      <c r="E169" s="79">
        <v>56</v>
      </c>
      <c r="F169" s="77">
        <f t="shared" si="46"/>
        <v>616</v>
      </c>
      <c r="G169" s="79">
        <v>0</v>
      </c>
      <c r="H169" s="77">
        <f t="shared" si="47"/>
        <v>0</v>
      </c>
      <c r="I169" s="79" t="s">
        <v>247</v>
      </c>
      <c r="J169" s="79">
        <v>12</v>
      </c>
      <c r="K169" s="77">
        <f t="shared" si="48"/>
        <v>7920</v>
      </c>
      <c r="L169" s="77">
        <f t="shared" si="49"/>
        <v>8536</v>
      </c>
      <c r="M169" s="77"/>
      <c r="N169" s="448" t="s">
        <v>520</v>
      </c>
      <c r="O169" s="469"/>
    </row>
    <row r="170" s="377" customFormat="1" ht="14.25" customHeight="1" spans="1:15">
      <c r="A170" s="448" t="s">
        <v>525</v>
      </c>
      <c r="B170" s="79">
        <v>1</v>
      </c>
      <c r="C170" s="79">
        <v>22</v>
      </c>
      <c r="D170" s="79" t="s">
        <v>17</v>
      </c>
      <c r="E170" s="79">
        <v>56</v>
      </c>
      <c r="F170" s="77">
        <f t="shared" si="46"/>
        <v>1232</v>
      </c>
      <c r="G170" s="79">
        <v>0</v>
      </c>
      <c r="H170" s="77">
        <f t="shared" si="47"/>
        <v>0</v>
      </c>
      <c r="I170" s="79" t="s">
        <v>247</v>
      </c>
      <c r="J170" s="79">
        <v>12</v>
      </c>
      <c r="K170" s="77">
        <f t="shared" si="48"/>
        <v>15840</v>
      </c>
      <c r="L170" s="77">
        <f t="shared" si="49"/>
        <v>17072</v>
      </c>
      <c r="M170" s="77"/>
      <c r="N170" s="448" t="s">
        <v>520</v>
      </c>
      <c r="O170" s="469"/>
    </row>
    <row r="171" s="377" customFormat="1" ht="14.25" customHeight="1" spans="1:15">
      <c r="A171" s="448" t="s">
        <v>526</v>
      </c>
      <c r="B171" s="79">
        <v>2</v>
      </c>
      <c r="C171" s="79">
        <v>44</v>
      </c>
      <c r="D171" s="79" t="s">
        <v>31</v>
      </c>
      <c r="E171" s="79">
        <v>56</v>
      </c>
      <c r="F171" s="77">
        <f t="shared" si="46"/>
        <v>2464</v>
      </c>
      <c r="G171" s="79">
        <v>0</v>
      </c>
      <c r="H171" s="77">
        <f t="shared" si="47"/>
        <v>0</v>
      </c>
      <c r="I171" s="79" t="s">
        <v>247</v>
      </c>
      <c r="J171" s="79">
        <v>12</v>
      </c>
      <c r="K171" s="77">
        <f t="shared" si="48"/>
        <v>31680</v>
      </c>
      <c r="L171" s="77">
        <f t="shared" si="49"/>
        <v>34144</v>
      </c>
      <c r="M171" s="77"/>
      <c r="N171" s="448" t="s">
        <v>520</v>
      </c>
      <c r="O171" s="469"/>
    </row>
    <row r="172" s="377" customFormat="1" ht="14.25" customHeight="1" spans="1:15">
      <c r="A172" s="448" t="s">
        <v>527</v>
      </c>
      <c r="B172" s="79">
        <v>1</v>
      </c>
      <c r="C172" s="79">
        <v>22</v>
      </c>
      <c r="D172" s="79" t="s">
        <v>17</v>
      </c>
      <c r="E172" s="79">
        <v>56</v>
      </c>
      <c r="F172" s="77">
        <f t="shared" si="46"/>
        <v>1232</v>
      </c>
      <c r="G172" s="79">
        <v>0</v>
      </c>
      <c r="H172" s="77">
        <f t="shared" si="47"/>
        <v>0</v>
      </c>
      <c r="I172" s="79" t="s">
        <v>247</v>
      </c>
      <c r="J172" s="79">
        <v>12</v>
      </c>
      <c r="K172" s="77">
        <f t="shared" si="48"/>
        <v>15840</v>
      </c>
      <c r="L172" s="77">
        <f t="shared" si="49"/>
        <v>17072</v>
      </c>
      <c r="M172" s="77"/>
      <c r="N172" s="448" t="s">
        <v>520</v>
      </c>
      <c r="O172" s="469"/>
    </row>
    <row r="173" s="377" customFormat="1" ht="14.25" customHeight="1" spans="1:15">
      <c r="A173" s="448" t="s">
        <v>528</v>
      </c>
      <c r="B173" s="79">
        <v>1.5</v>
      </c>
      <c r="C173" s="79">
        <v>33</v>
      </c>
      <c r="D173" s="79" t="s">
        <v>27</v>
      </c>
      <c r="E173" s="79">
        <v>56</v>
      </c>
      <c r="F173" s="77">
        <f t="shared" si="46"/>
        <v>1848</v>
      </c>
      <c r="G173" s="79">
        <v>0</v>
      </c>
      <c r="H173" s="77">
        <f t="shared" si="47"/>
        <v>0</v>
      </c>
      <c r="I173" s="79" t="s">
        <v>247</v>
      </c>
      <c r="J173" s="79">
        <v>12</v>
      </c>
      <c r="K173" s="77">
        <f t="shared" si="48"/>
        <v>23760</v>
      </c>
      <c r="L173" s="77">
        <f t="shared" si="49"/>
        <v>25608</v>
      </c>
      <c r="M173" s="77"/>
      <c r="N173" s="448" t="s">
        <v>520</v>
      </c>
      <c r="O173" s="469"/>
    </row>
    <row r="174" s="377" customFormat="1" ht="14.25" customHeight="1" spans="1:15">
      <c r="A174" s="448" t="s">
        <v>529</v>
      </c>
      <c r="B174" s="79">
        <v>1</v>
      </c>
      <c r="C174" s="79">
        <v>22</v>
      </c>
      <c r="D174" s="79" t="s">
        <v>17</v>
      </c>
      <c r="E174" s="79">
        <v>56</v>
      </c>
      <c r="F174" s="77">
        <f t="shared" si="46"/>
        <v>1232</v>
      </c>
      <c r="G174" s="79">
        <v>0</v>
      </c>
      <c r="H174" s="77">
        <f t="shared" si="47"/>
        <v>0</v>
      </c>
      <c r="I174" s="79" t="s">
        <v>247</v>
      </c>
      <c r="J174" s="79">
        <v>12</v>
      </c>
      <c r="K174" s="77">
        <f t="shared" si="48"/>
        <v>15840</v>
      </c>
      <c r="L174" s="77">
        <f t="shared" si="49"/>
        <v>17072</v>
      </c>
      <c r="M174" s="77"/>
      <c r="N174" s="448" t="s">
        <v>520</v>
      </c>
      <c r="O174" s="469"/>
    </row>
    <row r="175" s="380" customFormat="1" ht="14.25" customHeight="1" spans="1:15">
      <c r="A175" s="272" t="s">
        <v>23</v>
      </c>
      <c r="B175" s="450"/>
      <c r="C175" s="450"/>
      <c r="D175" s="450"/>
      <c r="E175" s="451"/>
      <c r="F175" s="278">
        <f>SUM(F165:F174)</f>
        <v>14784</v>
      </c>
      <c r="G175" s="451"/>
      <c r="H175" s="278">
        <f>SUM(H165:H174)</f>
        <v>0</v>
      </c>
      <c r="I175" s="451"/>
      <c r="J175" s="451"/>
      <c r="K175" s="278">
        <f>SUM(K165:K174)</f>
        <v>190080</v>
      </c>
      <c r="L175" s="278">
        <f>SUM(L165:L174)</f>
        <v>204864</v>
      </c>
      <c r="M175" s="77"/>
      <c r="N175" s="452" t="s">
        <v>520</v>
      </c>
      <c r="O175" s="470"/>
    </row>
    <row r="176" s="377" customFormat="1" ht="14.25" customHeight="1" spans="1:15">
      <c r="A176" s="448" t="s">
        <v>530</v>
      </c>
      <c r="B176" s="79">
        <v>1.5</v>
      </c>
      <c r="C176" s="79">
        <v>33</v>
      </c>
      <c r="D176" s="79" t="s">
        <v>27</v>
      </c>
      <c r="E176" s="79">
        <v>56</v>
      </c>
      <c r="F176" s="77">
        <f t="shared" ref="F176:F178" si="50">C176*E176</f>
        <v>1848</v>
      </c>
      <c r="G176" s="79">
        <v>0</v>
      </c>
      <c r="H176" s="77">
        <f t="shared" ref="H176:H184" si="51">C176*G176</f>
        <v>0</v>
      </c>
      <c r="I176" s="79" t="s">
        <v>247</v>
      </c>
      <c r="J176" s="79">
        <v>12</v>
      </c>
      <c r="K176" s="77">
        <f t="shared" ref="K176:K178" si="52">C176*I176*J176</f>
        <v>23760</v>
      </c>
      <c r="L176" s="77">
        <f t="shared" ref="L176:L178" si="53">K176+H176+F176</f>
        <v>25608</v>
      </c>
      <c r="M176" s="77"/>
      <c r="N176" s="448" t="s">
        <v>520</v>
      </c>
      <c r="O176" s="469"/>
    </row>
    <row r="177" s="377" customFormat="1" ht="14.25" customHeight="1" spans="1:15">
      <c r="A177" s="448" t="s">
        <v>531</v>
      </c>
      <c r="B177" s="431">
        <v>1</v>
      </c>
      <c r="C177" s="431">
        <v>22</v>
      </c>
      <c r="D177" s="79" t="s">
        <v>17</v>
      </c>
      <c r="E177" s="79">
        <v>56</v>
      </c>
      <c r="F177" s="77">
        <f t="shared" si="50"/>
        <v>1232</v>
      </c>
      <c r="G177" s="79">
        <v>0</v>
      </c>
      <c r="H177" s="77">
        <v>0</v>
      </c>
      <c r="I177" s="79" t="s">
        <v>247</v>
      </c>
      <c r="J177" s="79">
        <v>12</v>
      </c>
      <c r="K177" s="77">
        <f t="shared" si="52"/>
        <v>15840</v>
      </c>
      <c r="L177" s="77">
        <f t="shared" si="53"/>
        <v>17072</v>
      </c>
      <c r="M177" s="77"/>
      <c r="N177" s="448" t="s">
        <v>520</v>
      </c>
      <c r="O177" s="469"/>
    </row>
    <row r="178" s="377" customFormat="1" ht="14.25" customHeight="1" spans="1:15">
      <c r="A178" s="448" t="s">
        <v>532</v>
      </c>
      <c r="B178" s="79">
        <v>4.5</v>
      </c>
      <c r="C178" s="79">
        <v>110</v>
      </c>
      <c r="D178" s="79" t="s">
        <v>17</v>
      </c>
      <c r="E178" s="79">
        <v>56</v>
      </c>
      <c r="F178" s="77">
        <f t="shared" si="50"/>
        <v>6160</v>
      </c>
      <c r="G178" s="79">
        <v>0</v>
      </c>
      <c r="H178" s="77">
        <f t="shared" si="51"/>
        <v>0</v>
      </c>
      <c r="I178" s="79" t="s">
        <v>247</v>
      </c>
      <c r="J178" s="79">
        <v>12</v>
      </c>
      <c r="K178" s="77">
        <f t="shared" si="52"/>
        <v>79200</v>
      </c>
      <c r="L178" s="77">
        <f t="shared" si="53"/>
        <v>85360</v>
      </c>
      <c r="M178" s="77"/>
      <c r="N178" s="448" t="s">
        <v>520</v>
      </c>
      <c r="O178" s="469"/>
    </row>
    <row r="179" s="380" customFormat="1" ht="14.25" customHeight="1" spans="1:15">
      <c r="A179" s="272" t="s">
        <v>23</v>
      </c>
      <c r="B179" s="450"/>
      <c r="C179" s="450"/>
      <c r="D179" s="450"/>
      <c r="E179" s="451"/>
      <c r="F179" s="278">
        <f>SUM(F176:F178)</f>
        <v>9240</v>
      </c>
      <c r="G179" s="451"/>
      <c r="H179" s="278">
        <f>SUM(H176:H178)</f>
        <v>0</v>
      </c>
      <c r="I179" s="451"/>
      <c r="J179" s="451"/>
      <c r="K179" s="278">
        <f>SUM(K176:K178)</f>
        <v>118800</v>
      </c>
      <c r="L179" s="278">
        <f>SUM(L176:L178)</f>
        <v>128040</v>
      </c>
      <c r="M179" s="398"/>
      <c r="N179" s="471" t="s">
        <v>520</v>
      </c>
      <c r="O179" s="470"/>
    </row>
    <row r="180" s="377" customFormat="1" ht="14.25" customHeight="1" spans="1:15">
      <c r="A180" s="448" t="s">
        <v>528</v>
      </c>
      <c r="B180" s="79">
        <v>1</v>
      </c>
      <c r="C180" s="79">
        <v>22</v>
      </c>
      <c r="D180" s="79" t="s">
        <v>17</v>
      </c>
      <c r="E180" s="79">
        <v>56</v>
      </c>
      <c r="F180" s="77">
        <f t="shared" ref="F180:F184" si="54">C180*E180</f>
        <v>1232</v>
      </c>
      <c r="G180" s="79">
        <v>0</v>
      </c>
      <c r="H180" s="77">
        <f t="shared" si="51"/>
        <v>0</v>
      </c>
      <c r="I180" s="79" t="s">
        <v>247</v>
      </c>
      <c r="J180" s="79">
        <v>12</v>
      </c>
      <c r="K180" s="77">
        <f t="shared" ref="K180:K184" si="55">C180*I180*J180</f>
        <v>15840</v>
      </c>
      <c r="L180" s="77">
        <f t="shared" ref="L180:L184" si="56">K180+H180+F180</f>
        <v>17072</v>
      </c>
      <c r="M180" s="77"/>
      <c r="N180" s="448" t="s">
        <v>520</v>
      </c>
      <c r="O180" s="469"/>
    </row>
    <row r="181" s="377" customFormat="1" ht="14.25" customHeight="1" spans="1:15">
      <c r="A181" s="448" t="s">
        <v>86</v>
      </c>
      <c r="B181" s="79">
        <v>2</v>
      </c>
      <c r="C181" s="79">
        <v>46</v>
      </c>
      <c r="D181" s="79"/>
      <c r="E181" s="79"/>
      <c r="F181" s="77">
        <v>0</v>
      </c>
      <c r="G181" s="79">
        <v>0</v>
      </c>
      <c r="H181" s="77">
        <f t="shared" si="51"/>
        <v>0</v>
      </c>
      <c r="I181" s="79" t="s">
        <v>533</v>
      </c>
      <c r="J181" s="79">
        <v>12</v>
      </c>
      <c r="K181" s="77">
        <f t="shared" si="55"/>
        <v>11040</v>
      </c>
      <c r="L181" s="77">
        <f t="shared" si="56"/>
        <v>11040</v>
      </c>
      <c r="M181" s="77"/>
      <c r="N181" s="448" t="s">
        <v>520</v>
      </c>
      <c r="O181" s="469"/>
    </row>
    <row r="182" s="377" customFormat="1" ht="14.25" customHeight="1" spans="1:15">
      <c r="A182" s="448" t="s">
        <v>302</v>
      </c>
      <c r="B182" s="79">
        <v>1</v>
      </c>
      <c r="C182" s="79">
        <v>25</v>
      </c>
      <c r="D182" s="79" t="s">
        <v>17</v>
      </c>
      <c r="E182" s="79">
        <v>56</v>
      </c>
      <c r="F182" s="77">
        <f t="shared" si="54"/>
        <v>1400</v>
      </c>
      <c r="G182" s="79">
        <v>0</v>
      </c>
      <c r="H182" s="77">
        <f t="shared" si="51"/>
        <v>0</v>
      </c>
      <c r="I182" s="79" t="s">
        <v>247</v>
      </c>
      <c r="J182" s="79">
        <v>12</v>
      </c>
      <c r="K182" s="77">
        <f t="shared" si="55"/>
        <v>18000</v>
      </c>
      <c r="L182" s="77">
        <f t="shared" si="56"/>
        <v>19400</v>
      </c>
      <c r="M182" s="77"/>
      <c r="N182" s="448" t="s">
        <v>520</v>
      </c>
      <c r="O182" s="469"/>
    </row>
    <row r="183" s="377" customFormat="1" ht="14.25" customHeight="1" spans="1:15">
      <c r="A183" s="452" t="s">
        <v>534</v>
      </c>
      <c r="B183" s="453">
        <v>1</v>
      </c>
      <c r="C183" s="453">
        <v>25</v>
      </c>
      <c r="D183" s="453" t="s">
        <v>17</v>
      </c>
      <c r="E183" s="453">
        <v>56</v>
      </c>
      <c r="F183" s="116">
        <f t="shared" si="54"/>
        <v>1400</v>
      </c>
      <c r="G183" s="453">
        <v>0</v>
      </c>
      <c r="H183" s="116">
        <f t="shared" si="51"/>
        <v>0</v>
      </c>
      <c r="I183" s="453" t="s">
        <v>247</v>
      </c>
      <c r="J183" s="453">
        <v>12</v>
      </c>
      <c r="K183" s="116">
        <f t="shared" si="55"/>
        <v>18000</v>
      </c>
      <c r="L183" s="116">
        <f t="shared" si="56"/>
        <v>19400</v>
      </c>
      <c r="M183" s="77"/>
      <c r="N183" s="448" t="s">
        <v>520</v>
      </c>
      <c r="O183" s="469"/>
    </row>
    <row r="184" s="377" customFormat="1" ht="14.25" customHeight="1" spans="1:15">
      <c r="A184" s="448" t="s">
        <v>535</v>
      </c>
      <c r="B184" s="79">
        <v>2</v>
      </c>
      <c r="C184" s="79">
        <v>50</v>
      </c>
      <c r="D184" s="79" t="s">
        <v>17</v>
      </c>
      <c r="E184" s="79">
        <v>56</v>
      </c>
      <c r="F184" s="77">
        <f t="shared" si="54"/>
        <v>2800</v>
      </c>
      <c r="G184" s="79">
        <v>0</v>
      </c>
      <c r="H184" s="77">
        <f t="shared" si="51"/>
        <v>0</v>
      </c>
      <c r="I184" s="79" t="s">
        <v>247</v>
      </c>
      <c r="J184" s="79">
        <v>12</v>
      </c>
      <c r="K184" s="77">
        <f t="shared" si="55"/>
        <v>36000</v>
      </c>
      <c r="L184" s="77">
        <f t="shared" si="56"/>
        <v>38800</v>
      </c>
      <c r="M184" s="77"/>
      <c r="N184" s="448" t="s">
        <v>520</v>
      </c>
      <c r="O184" s="469"/>
    </row>
    <row r="185" s="380" customFormat="1" ht="14.25" customHeight="1" spans="1:15">
      <c r="A185" s="272" t="s">
        <v>23</v>
      </c>
      <c r="B185" s="451"/>
      <c r="C185" s="451"/>
      <c r="D185" s="451"/>
      <c r="E185" s="451"/>
      <c r="F185" s="278">
        <f>SUM(F180:F184)</f>
        <v>6832</v>
      </c>
      <c r="G185" s="451"/>
      <c r="H185" s="278">
        <f>SUM(H180:H184)</f>
        <v>0</v>
      </c>
      <c r="I185" s="451"/>
      <c r="J185" s="451"/>
      <c r="K185" s="278">
        <f>SUM(K180:K184)</f>
        <v>98880</v>
      </c>
      <c r="L185" s="278">
        <f>SUM(L180:L184)</f>
        <v>105712</v>
      </c>
      <c r="M185" s="77"/>
      <c r="N185" s="452" t="s">
        <v>520</v>
      </c>
      <c r="O185" s="470"/>
    </row>
    <row r="186" s="380" customFormat="1" ht="28.5" customHeight="1" spans="1:15">
      <c r="A186" s="454" t="s">
        <v>536</v>
      </c>
      <c r="B186" s="408" t="s">
        <v>71</v>
      </c>
      <c r="C186" s="408" t="s">
        <v>537</v>
      </c>
      <c r="D186" s="79" t="s">
        <v>17</v>
      </c>
      <c r="E186" s="408" t="s">
        <v>538</v>
      </c>
      <c r="F186" s="77">
        <f>C186*E186</f>
        <v>616</v>
      </c>
      <c r="G186" s="79">
        <v>0</v>
      </c>
      <c r="H186" s="77">
        <f>C186*G186</f>
        <v>0</v>
      </c>
      <c r="I186" s="79" t="s">
        <v>247</v>
      </c>
      <c r="J186" s="79" t="s">
        <v>539</v>
      </c>
      <c r="K186" s="77">
        <f>C186*I186*J186</f>
        <v>5280</v>
      </c>
      <c r="L186" s="77">
        <f>K186+H186+F186</f>
        <v>5896</v>
      </c>
      <c r="M186" s="77"/>
      <c r="N186" s="448" t="s">
        <v>520</v>
      </c>
      <c r="O186" s="469" t="s">
        <v>540</v>
      </c>
    </row>
    <row r="187" ht="24" customHeight="1" spans="1:15">
      <c r="A187" s="272" t="s">
        <v>23</v>
      </c>
      <c r="B187" s="451"/>
      <c r="C187" s="451"/>
      <c r="D187" s="451"/>
      <c r="E187" s="451"/>
      <c r="F187" s="278">
        <f>SUM(F186)</f>
        <v>616</v>
      </c>
      <c r="G187" s="451"/>
      <c r="H187" s="278">
        <f>SUM(H186)</f>
        <v>0</v>
      </c>
      <c r="I187" s="451"/>
      <c r="J187" s="451"/>
      <c r="K187" s="278">
        <f>SUM(K186)</f>
        <v>5280</v>
      </c>
      <c r="L187" s="278">
        <f>SUM(L186)</f>
        <v>5896</v>
      </c>
      <c r="M187" s="77"/>
      <c r="N187" s="452" t="s">
        <v>520</v>
      </c>
      <c r="O187" s="469" t="s">
        <v>540</v>
      </c>
    </row>
    <row r="188" ht="22.5" customHeight="1" spans="1:17">
      <c r="A188" s="455" t="s">
        <v>190</v>
      </c>
      <c r="B188" s="456"/>
      <c r="C188" s="455"/>
      <c r="D188" s="456"/>
      <c r="E188" s="457"/>
      <c r="F188" s="458">
        <f>F6+F20+F27+F31+F34+F53+F58+F62+F67+F83+F85+F92+F97+F103+F109+F117+F129+F132+F138+F141+F144+F151+F157+F164+F175+F179+F185+F187</f>
        <v>267192.8</v>
      </c>
      <c r="G188" s="458"/>
      <c r="H188" s="458">
        <f t="shared" ref="H188:L188" si="57">H6+H20+H27+H31+H34+H53+H58+H62+H67+H83+H85+H92+H97+H103+H109+H117+H129+H132+H138+H141+H144+H151+H157+H164+H175+H179+H185+H187</f>
        <v>21337.59</v>
      </c>
      <c r="I188" s="458"/>
      <c r="J188" s="458"/>
      <c r="K188" s="458">
        <f t="shared" si="57"/>
        <v>3774216</v>
      </c>
      <c r="L188" s="458">
        <f t="shared" si="57"/>
        <v>4062746.39</v>
      </c>
      <c r="M188" s="285"/>
      <c r="N188" s="472"/>
      <c r="O188" s="473"/>
      <c r="Q188" s="138"/>
    </row>
    <row r="189" customHeight="1" spans="1:16">
      <c r="A189" s="233" t="s">
        <v>191</v>
      </c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64"/>
    </row>
    <row r="190" s="63" customFormat="1" customHeight="1" spans="1:15">
      <c r="A190" s="63" t="s">
        <v>192</v>
      </c>
      <c r="B190" s="234"/>
      <c r="C190" s="234"/>
      <c r="D190" s="234"/>
      <c r="E190" s="234"/>
      <c r="F190" s="235"/>
      <c r="G190" s="234"/>
      <c r="H190" s="235"/>
      <c r="I190" s="234"/>
      <c r="J190" s="234"/>
      <c r="K190" s="235"/>
      <c r="L190" s="235"/>
      <c r="M190" s="235"/>
      <c r="N190" s="234"/>
      <c r="O190" s="474"/>
    </row>
    <row r="191" customHeight="1" spans="1:2">
      <c r="A191" s="63"/>
      <c r="B191" s="63"/>
    </row>
    <row r="192" customHeight="1" spans="1:10">
      <c r="A192" s="63"/>
      <c r="B192" s="63"/>
      <c r="D192" s="459" t="s">
        <v>317</v>
      </c>
      <c r="E192" s="459"/>
      <c r="F192" s="382">
        <f>F80+F81+F82</f>
        <v>8064</v>
      </c>
      <c r="H192" s="460" t="s">
        <v>541</v>
      </c>
      <c r="I192" s="475">
        <f>H80+H82</f>
        <v>7250.88</v>
      </c>
      <c r="J192" s="475"/>
    </row>
    <row r="193" customHeight="1" spans="1:11">
      <c r="A193" s="63"/>
      <c r="B193" s="63"/>
      <c r="D193" s="476" t="s">
        <v>195</v>
      </c>
      <c r="E193" s="476"/>
      <c r="F193" s="382">
        <f>F188-F192-F194</f>
        <v>248656.8</v>
      </c>
      <c r="H193" s="460" t="s">
        <v>194</v>
      </c>
      <c r="J193" s="477">
        <f>H188-I192</f>
        <v>14086.71</v>
      </c>
      <c r="K193" s="477"/>
    </row>
    <row r="194" customHeight="1" spans="1:9">
      <c r="A194" s="63"/>
      <c r="B194" s="63"/>
      <c r="D194" s="267" t="s">
        <v>542</v>
      </c>
      <c r="F194" s="382">
        <f>F158+F160+F159</f>
        <v>10472</v>
      </c>
      <c r="H194" s="460"/>
      <c r="I194" s="381" t="s">
        <v>543</v>
      </c>
    </row>
    <row r="195" ht="30" customHeight="1" spans="1:2">
      <c r="A195" s="63"/>
      <c r="B195" s="63"/>
    </row>
    <row r="196" ht="30" customHeight="1" spans="1:2">
      <c r="A196" s="63"/>
      <c r="B196" s="63"/>
    </row>
    <row r="197" ht="30" customHeight="1" spans="1:2">
      <c r="A197" s="63"/>
      <c r="B197" s="63"/>
    </row>
    <row r="198" ht="30" customHeight="1" spans="1:2">
      <c r="A198" s="63"/>
      <c r="B198" s="63"/>
    </row>
    <row r="199" ht="30" customHeight="1" spans="1:2">
      <c r="A199" s="63"/>
      <c r="B199" s="63"/>
    </row>
    <row r="200" ht="30" customHeight="1" spans="1:1">
      <c r="A200" s="63"/>
    </row>
    <row r="201" ht="30" customHeight="1" spans="1:1">
      <c r="A201" s="63"/>
    </row>
  </sheetData>
  <autoFilter ref="A2:V190">
    <extLst/>
  </autoFilter>
  <mergeCells count="7">
    <mergeCell ref="A1:O1"/>
    <mergeCell ref="A189:O189"/>
    <mergeCell ref="D192:E192"/>
    <mergeCell ref="I192:J192"/>
    <mergeCell ref="D193:E193"/>
    <mergeCell ref="J193:K193"/>
    <mergeCell ref="O3:O5"/>
  </mergeCells>
  <pageMargins left="0.748031496062992" right="0.15748031496063" top="0.748031496062992" bottom="0.393700787401575" header="0.433070866141732" footer="0.511811023622047"/>
  <pageSetup paperSize="9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opLeftCell="A25" workbookViewId="0">
      <selection activeCell="F37" sqref="F37:K37"/>
    </sheetView>
  </sheetViews>
  <sheetFormatPr defaultColWidth="10.25" defaultRowHeight="12"/>
  <cols>
    <col min="1" max="1" width="9.375" style="258" customWidth="1"/>
    <col min="2" max="3" width="3.875" style="258" customWidth="1"/>
    <col min="4" max="4" width="8.625" style="258" customWidth="1"/>
    <col min="5" max="5" width="6.25" style="258" customWidth="1"/>
    <col min="6" max="6" width="9.75" style="294" customWidth="1"/>
    <col min="7" max="7" width="10" style="258" customWidth="1"/>
    <col min="8" max="8" width="12" style="294" customWidth="1"/>
    <col min="9" max="10" width="5.875" style="258" customWidth="1"/>
    <col min="11" max="11" width="12.375" style="294" customWidth="1"/>
    <col min="12" max="12" width="12.75" style="294" customWidth="1"/>
    <col min="13" max="13" width="11.5" style="294" customWidth="1"/>
    <col min="14" max="14" width="7" style="258" customWidth="1"/>
    <col min="15" max="15" width="8.875" style="258" customWidth="1"/>
    <col min="16" max="16384" width="10.25" style="63"/>
  </cols>
  <sheetData>
    <row r="1" ht="26.25" customHeight="1" spans="1:15">
      <c r="A1" s="295" t="s">
        <v>544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</row>
    <row r="2" s="59" customFormat="1" ht="66.75" customHeight="1" spans="1:15">
      <c r="A2" s="68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s="287" customFormat="1" ht="14.25" customHeight="1" spans="1:16">
      <c r="A3" s="206" t="s">
        <v>545</v>
      </c>
      <c r="B3" s="206">
        <v>1</v>
      </c>
      <c r="C3" s="206">
        <v>22</v>
      </c>
      <c r="D3" s="206" t="s">
        <v>17</v>
      </c>
      <c r="E3" s="206">
        <v>0</v>
      </c>
      <c r="F3" s="240">
        <f>C3*E3</f>
        <v>0</v>
      </c>
      <c r="G3" s="206">
        <v>0</v>
      </c>
      <c r="H3" s="240">
        <f>G3*C3</f>
        <v>0</v>
      </c>
      <c r="I3" s="206">
        <v>0</v>
      </c>
      <c r="J3" s="323">
        <v>12</v>
      </c>
      <c r="K3" s="324">
        <f>C3*I3*J3</f>
        <v>0</v>
      </c>
      <c r="L3" s="324">
        <f>K3+H3+F3</f>
        <v>0</v>
      </c>
      <c r="M3" s="324"/>
      <c r="N3" s="206" t="s">
        <v>22</v>
      </c>
      <c r="O3" s="250"/>
      <c r="P3" s="292"/>
    </row>
    <row r="4" s="288" customFormat="1" ht="14.25" customHeight="1" spans="1:15">
      <c r="A4" s="296" t="s">
        <v>23</v>
      </c>
      <c r="B4" s="296"/>
      <c r="C4" s="296"/>
      <c r="D4" s="296"/>
      <c r="E4" s="296"/>
      <c r="F4" s="297">
        <v>0</v>
      </c>
      <c r="G4" s="298"/>
      <c r="H4" s="297"/>
      <c r="I4" s="298"/>
      <c r="J4" s="325"/>
      <c r="K4" s="326">
        <v>0</v>
      </c>
      <c r="L4" s="326">
        <v>0</v>
      </c>
      <c r="M4" s="327"/>
      <c r="N4" s="328"/>
      <c r="O4" s="329"/>
    </row>
    <row r="5" s="287" customFormat="1" ht="14.25" customHeight="1" spans="1:15">
      <c r="A5" s="206" t="s">
        <v>546</v>
      </c>
      <c r="B5" s="206">
        <v>1</v>
      </c>
      <c r="C5" s="206">
        <v>12.5</v>
      </c>
      <c r="D5" s="206" t="s">
        <v>17</v>
      </c>
      <c r="E5" s="206">
        <v>56</v>
      </c>
      <c r="F5" s="240">
        <f t="shared" ref="F5:F14" si="0">C5*E5</f>
        <v>700</v>
      </c>
      <c r="G5" s="206">
        <v>75.53</v>
      </c>
      <c r="H5" s="240">
        <f t="shared" ref="H5:H8" si="1">G5*C5</f>
        <v>944.125</v>
      </c>
      <c r="I5" s="206">
        <v>60</v>
      </c>
      <c r="J5" s="323">
        <v>12</v>
      </c>
      <c r="K5" s="324">
        <f t="shared" ref="K5:K14" si="2">C5*I5*J5</f>
        <v>9000</v>
      </c>
      <c r="L5" s="324">
        <f t="shared" ref="L5:L14" si="3">K5+H5+F5</f>
        <v>10644.125</v>
      </c>
      <c r="M5" s="330"/>
      <c r="N5" s="331" t="s">
        <v>547</v>
      </c>
      <c r="O5" s="250"/>
    </row>
    <row r="6" s="287" customFormat="1" ht="14.25" customHeight="1" spans="1:15">
      <c r="A6" s="206" t="s">
        <v>548</v>
      </c>
      <c r="B6" s="206">
        <v>1</v>
      </c>
      <c r="C6" s="206">
        <v>24</v>
      </c>
      <c r="D6" s="206" t="s">
        <v>17</v>
      </c>
      <c r="E6" s="206">
        <v>56</v>
      </c>
      <c r="F6" s="240">
        <f t="shared" si="0"/>
        <v>1344</v>
      </c>
      <c r="G6" s="206">
        <v>75.53</v>
      </c>
      <c r="H6" s="240">
        <f t="shared" si="1"/>
        <v>1812.72</v>
      </c>
      <c r="I6" s="206">
        <v>60</v>
      </c>
      <c r="J6" s="323">
        <v>12</v>
      </c>
      <c r="K6" s="324">
        <f t="shared" si="2"/>
        <v>17280</v>
      </c>
      <c r="L6" s="324">
        <f t="shared" si="3"/>
        <v>20436.72</v>
      </c>
      <c r="M6" s="330"/>
      <c r="N6" s="331" t="s">
        <v>547</v>
      </c>
      <c r="O6" s="250"/>
    </row>
    <row r="7" s="289" customFormat="1" ht="14.25" customHeight="1" spans="1:15">
      <c r="A7" s="206" t="s">
        <v>549</v>
      </c>
      <c r="B7" s="206">
        <v>1</v>
      </c>
      <c r="C7" s="206">
        <v>24</v>
      </c>
      <c r="D7" s="206" t="s">
        <v>17</v>
      </c>
      <c r="E7" s="206">
        <v>56</v>
      </c>
      <c r="F7" s="240">
        <f t="shared" si="0"/>
        <v>1344</v>
      </c>
      <c r="G7" s="206">
        <v>75.53</v>
      </c>
      <c r="H7" s="240">
        <f t="shared" si="1"/>
        <v>1812.72</v>
      </c>
      <c r="I7" s="206">
        <v>60</v>
      </c>
      <c r="J7" s="323">
        <v>12</v>
      </c>
      <c r="K7" s="324">
        <f t="shared" si="2"/>
        <v>17280</v>
      </c>
      <c r="L7" s="324">
        <f t="shared" si="3"/>
        <v>20436.72</v>
      </c>
      <c r="M7" s="330"/>
      <c r="N7" s="331" t="s">
        <v>547</v>
      </c>
      <c r="O7" s="250"/>
    </row>
    <row r="8" s="287" customFormat="1" ht="14.25" customHeight="1" spans="1:15">
      <c r="A8" s="206" t="s">
        <v>550</v>
      </c>
      <c r="B8" s="206">
        <v>1</v>
      </c>
      <c r="C8" s="206">
        <v>24</v>
      </c>
      <c r="D8" s="206" t="s">
        <v>17</v>
      </c>
      <c r="E8" s="206">
        <v>56</v>
      </c>
      <c r="F8" s="240">
        <f t="shared" si="0"/>
        <v>1344</v>
      </c>
      <c r="G8" s="206">
        <v>75.53</v>
      </c>
      <c r="H8" s="240">
        <f t="shared" si="1"/>
        <v>1812.72</v>
      </c>
      <c r="I8" s="206">
        <v>60</v>
      </c>
      <c r="J8" s="323">
        <v>12</v>
      </c>
      <c r="K8" s="324">
        <f t="shared" si="2"/>
        <v>17280</v>
      </c>
      <c r="L8" s="324">
        <f t="shared" si="3"/>
        <v>20436.72</v>
      </c>
      <c r="M8" s="330"/>
      <c r="N8" s="331" t="s">
        <v>547</v>
      </c>
      <c r="O8" s="250"/>
    </row>
    <row r="9" s="287" customFormat="1" ht="14.25" customHeight="1" spans="1:15">
      <c r="A9" s="206" t="s">
        <v>551</v>
      </c>
      <c r="B9" s="206">
        <v>1</v>
      </c>
      <c r="C9" s="206">
        <v>66</v>
      </c>
      <c r="D9" s="206" t="s">
        <v>17</v>
      </c>
      <c r="E9" s="206">
        <v>56</v>
      </c>
      <c r="F9" s="240">
        <f t="shared" si="0"/>
        <v>3696</v>
      </c>
      <c r="G9" s="206">
        <v>75.53</v>
      </c>
      <c r="H9" s="244">
        <f>C9*G9</f>
        <v>4984.98</v>
      </c>
      <c r="I9" s="206">
        <v>60</v>
      </c>
      <c r="J9" s="323">
        <v>12</v>
      </c>
      <c r="K9" s="324">
        <f t="shared" si="2"/>
        <v>47520</v>
      </c>
      <c r="L9" s="324">
        <f t="shared" si="3"/>
        <v>56200.98</v>
      </c>
      <c r="M9" s="330"/>
      <c r="N9" s="331" t="s">
        <v>547</v>
      </c>
      <c r="O9" s="250"/>
    </row>
    <row r="10" s="287" customFormat="1" ht="14.25" customHeight="1" spans="1:15">
      <c r="A10" s="206" t="s">
        <v>552</v>
      </c>
      <c r="B10" s="206">
        <v>1</v>
      </c>
      <c r="C10" s="206">
        <v>120</v>
      </c>
      <c r="D10" s="299" t="s">
        <v>17</v>
      </c>
      <c r="E10" s="206">
        <v>56</v>
      </c>
      <c r="F10" s="240">
        <f t="shared" si="0"/>
        <v>6720</v>
      </c>
      <c r="G10" s="206">
        <v>75.53</v>
      </c>
      <c r="H10" s="244">
        <f t="shared" ref="H10" si="4">C10*G10</f>
        <v>9063.6</v>
      </c>
      <c r="I10" s="206">
        <v>60</v>
      </c>
      <c r="J10" s="323">
        <v>12</v>
      </c>
      <c r="K10" s="324">
        <f t="shared" si="2"/>
        <v>86400</v>
      </c>
      <c r="L10" s="324">
        <f t="shared" si="3"/>
        <v>102183.6</v>
      </c>
      <c r="M10" s="330"/>
      <c r="N10" s="331" t="s">
        <v>547</v>
      </c>
      <c r="O10" s="250"/>
    </row>
    <row r="11" s="290" customFormat="1" ht="14.25" customHeight="1" spans="1:16">
      <c r="A11" s="300" t="s">
        <v>553</v>
      </c>
      <c r="B11" s="300">
        <v>1</v>
      </c>
      <c r="C11" s="300">
        <v>56</v>
      </c>
      <c r="D11" s="300" t="s">
        <v>17</v>
      </c>
      <c r="E11" s="300">
        <v>56</v>
      </c>
      <c r="F11" s="244">
        <f t="shared" si="0"/>
        <v>3136</v>
      </c>
      <c r="G11" s="300">
        <v>75.53</v>
      </c>
      <c r="H11" s="244">
        <f>G11*C11</f>
        <v>4229.68</v>
      </c>
      <c r="I11" s="206">
        <v>60</v>
      </c>
      <c r="J11" s="323">
        <v>12</v>
      </c>
      <c r="K11" s="332">
        <f t="shared" si="2"/>
        <v>40320</v>
      </c>
      <c r="L11" s="332">
        <f t="shared" si="3"/>
        <v>47685.68</v>
      </c>
      <c r="M11" s="330"/>
      <c r="N11" s="331" t="s">
        <v>547</v>
      </c>
      <c r="O11" s="333"/>
      <c r="P11" s="59"/>
    </row>
    <row r="12" s="290" customFormat="1" ht="14.25" customHeight="1" spans="1:16">
      <c r="A12" s="300" t="s">
        <v>554</v>
      </c>
      <c r="B12" s="300">
        <v>5</v>
      </c>
      <c r="C12" s="300">
        <v>120</v>
      </c>
      <c r="D12" s="300" t="s">
        <v>17</v>
      </c>
      <c r="E12" s="300">
        <v>28</v>
      </c>
      <c r="F12" s="244">
        <f t="shared" si="0"/>
        <v>3360</v>
      </c>
      <c r="G12" s="300">
        <v>75.53</v>
      </c>
      <c r="H12" s="244">
        <f>C12*G12</f>
        <v>9063.6</v>
      </c>
      <c r="I12" s="206">
        <v>60</v>
      </c>
      <c r="J12" s="334">
        <v>12</v>
      </c>
      <c r="K12" s="244">
        <f t="shared" si="2"/>
        <v>86400</v>
      </c>
      <c r="L12" s="244">
        <f t="shared" si="3"/>
        <v>98823.6</v>
      </c>
      <c r="M12" s="330"/>
      <c r="N12" s="331" t="s">
        <v>547</v>
      </c>
      <c r="O12" s="333"/>
      <c r="P12" s="335"/>
    </row>
    <row r="13" s="289" customFormat="1" ht="14.25" customHeight="1" spans="1:16">
      <c r="A13" s="206" t="s">
        <v>555</v>
      </c>
      <c r="B13" s="206">
        <v>1</v>
      </c>
      <c r="C13" s="206">
        <v>66</v>
      </c>
      <c r="D13" s="206" t="s">
        <v>17</v>
      </c>
      <c r="E13" s="206">
        <v>56</v>
      </c>
      <c r="F13" s="240">
        <f t="shared" si="0"/>
        <v>3696</v>
      </c>
      <c r="G13" s="206">
        <v>75.53</v>
      </c>
      <c r="H13" s="240">
        <f>G13*C13</f>
        <v>4984.98</v>
      </c>
      <c r="I13" s="206">
        <v>60</v>
      </c>
      <c r="J13" s="323">
        <v>12</v>
      </c>
      <c r="K13" s="324">
        <f t="shared" si="2"/>
        <v>47520</v>
      </c>
      <c r="L13" s="324">
        <f t="shared" si="3"/>
        <v>56200.98</v>
      </c>
      <c r="M13" s="330"/>
      <c r="N13" s="331" t="s">
        <v>547</v>
      </c>
      <c r="O13" s="250"/>
      <c r="P13" s="287"/>
    </row>
    <row r="14" s="287" customFormat="1" ht="14.25" customHeight="1" spans="1:15">
      <c r="A14" s="206" t="s">
        <v>556</v>
      </c>
      <c r="B14" s="206">
        <v>1</v>
      </c>
      <c r="C14" s="206">
        <v>24</v>
      </c>
      <c r="D14" s="206" t="s">
        <v>17</v>
      </c>
      <c r="E14" s="206">
        <v>56</v>
      </c>
      <c r="F14" s="240">
        <f t="shared" si="0"/>
        <v>1344</v>
      </c>
      <c r="G14" s="206">
        <v>75.53</v>
      </c>
      <c r="H14" s="240">
        <f>G14*C14</f>
        <v>1812.72</v>
      </c>
      <c r="I14" s="206">
        <v>60</v>
      </c>
      <c r="J14" s="323">
        <v>12</v>
      </c>
      <c r="K14" s="324">
        <f t="shared" si="2"/>
        <v>17280</v>
      </c>
      <c r="L14" s="324">
        <f t="shared" si="3"/>
        <v>20436.72</v>
      </c>
      <c r="M14" s="330"/>
      <c r="N14" s="331" t="s">
        <v>547</v>
      </c>
      <c r="O14" s="250"/>
    </row>
    <row r="15" s="291" customFormat="1" ht="14.25" customHeight="1" spans="1:16">
      <c r="A15" s="296" t="s">
        <v>23</v>
      </c>
      <c r="B15" s="301"/>
      <c r="C15" s="301"/>
      <c r="D15" s="301"/>
      <c r="E15" s="301"/>
      <c r="F15" s="302">
        <f>SUM(F5:F14)</f>
        <v>26684</v>
      </c>
      <c r="G15" s="303"/>
      <c r="H15" s="302">
        <f>SUM(H5:H14)</f>
        <v>40521.845</v>
      </c>
      <c r="I15" s="303"/>
      <c r="J15" s="336"/>
      <c r="K15" s="337">
        <f>SUM(K5:K14)</f>
        <v>386280</v>
      </c>
      <c r="L15" s="337">
        <f>SUM(L5:L14)</f>
        <v>453485.845</v>
      </c>
      <c r="M15" s="338"/>
      <c r="N15" s="339" t="s">
        <v>547</v>
      </c>
      <c r="O15" s="260"/>
      <c r="P15" s="267"/>
    </row>
    <row r="16" s="292" customFormat="1" ht="24" customHeight="1" spans="1:16">
      <c r="A16" s="304" t="s">
        <v>557</v>
      </c>
      <c r="B16" s="304">
        <v>1</v>
      </c>
      <c r="C16" s="304">
        <v>200</v>
      </c>
      <c r="D16" s="304" t="s">
        <v>27</v>
      </c>
      <c r="E16" s="304">
        <f>56*2</f>
        <v>112</v>
      </c>
      <c r="F16" s="247">
        <f>C16*E16</f>
        <v>22400</v>
      </c>
      <c r="G16" s="304">
        <v>0</v>
      </c>
      <c r="H16" s="240">
        <f>G16*C16</f>
        <v>0</v>
      </c>
      <c r="I16" s="304">
        <v>60</v>
      </c>
      <c r="J16" s="340">
        <v>12</v>
      </c>
      <c r="K16" s="341">
        <f>C16*I16*J16</f>
        <v>144000</v>
      </c>
      <c r="L16" s="341">
        <f>K16+H16+F16</f>
        <v>166400</v>
      </c>
      <c r="M16" s="342"/>
      <c r="N16" s="331" t="s">
        <v>547</v>
      </c>
      <c r="O16" s="343" t="s">
        <v>558</v>
      </c>
      <c r="P16" s="287"/>
    </row>
    <row r="17" s="293" customFormat="1" ht="16.5" customHeight="1" spans="1:16">
      <c r="A17" s="226" t="s">
        <v>23</v>
      </c>
      <c r="B17" s="226"/>
      <c r="C17" s="226"/>
      <c r="D17" s="226"/>
      <c r="E17" s="226"/>
      <c r="F17" s="305">
        <f>SUM(F16)</f>
        <v>22400</v>
      </c>
      <c r="G17" s="226"/>
      <c r="H17" s="306">
        <f>SUM(H16)</f>
        <v>0</v>
      </c>
      <c r="I17" s="226"/>
      <c r="J17" s="344"/>
      <c r="K17" s="345">
        <f>SUM(K16)</f>
        <v>144000</v>
      </c>
      <c r="L17" s="345">
        <f>SUM(L16)</f>
        <v>166400</v>
      </c>
      <c r="M17" s="346"/>
      <c r="N17" s="347" t="s">
        <v>547</v>
      </c>
      <c r="O17" s="348"/>
      <c r="P17" s="288"/>
    </row>
    <row r="18" s="287" customFormat="1" ht="17.25" customHeight="1" spans="1:16">
      <c r="A18" s="206" t="s">
        <v>559</v>
      </c>
      <c r="B18" s="206"/>
      <c r="C18" s="206">
        <v>617</v>
      </c>
      <c r="D18" s="206" t="s">
        <v>160</v>
      </c>
      <c r="E18" s="206">
        <v>0</v>
      </c>
      <c r="F18" s="240">
        <f>C18*E18</f>
        <v>0</v>
      </c>
      <c r="G18" s="206">
        <v>0</v>
      </c>
      <c r="H18" s="240">
        <f>G18*C18</f>
        <v>0</v>
      </c>
      <c r="I18" s="206">
        <v>60</v>
      </c>
      <c r="J18" s="323">
        <v>12</v>
      </c>
      <c r="K18" s="324">
        <f>C18*I18*J18</f>
        <v>444240</v>
      </c>
      <c r="L18" s="324">
        <f>K18+H18+F18</f>
        <v>444240</v>
      </c>
      <c r="M18" s="332"/>
      <c r="N18" s="300" t="s">
        <v>547</v>
      </c>
      <c r="O18" s="250" t="s">
        <v>40</v>
      </c>
      <c r="P18" s="349"/>
    </row>
    <row r="19" s="288" customFormat="1" ht="17.25" customHeight="1" spans="1:16">
      <c r="A19" s="272" t="s">
        <v>23</v>
      </c>
      <c r="B19" s="272"/>
      <c r="C19" s="272"/>
      <c r="D19" s="272"/>
      <c r="E19" s="272"/>
      <c r="F19" s="279">
        <f>SUM(F18)</f>
        <v>0</v>
      </c>
      <c r="G19" s="307"/>
      <c r="H19" s="279">
        <f>SUM(H18)</f>
        <v>0</v>
      </c>
      <c r="I19" s="307"/>
      <c r="J19" s="307"/>
      <c r="K19" s="279">
        <f>SUM(K18)</f>
        <v>444240</v>
      </c>
      <c r="L19" s="279">
        <f>SUM(L18)</f>
        <v>444240</v>
      </c>
      <c r="M19" s="350"/>
      <c r="N19" s="351" t="s">
        <v>547</v>
      </c>
      <c r="O19" s="352"/>
      <c r="P19" s="293"/>
    </row>
    <row r="20" s="292" customFormat="1" ht="17.25" customHeight="1" spans="1:15">
      <c r="A20" s="308" t="s">
        <v>83</v>
      </c>
      <c r="B20" s="308">
        <v>1</v>
      </c>
      <c r="C20" s="308">
        <v>100</v>
      </c>
      <c r="D20" s="308" t="s">
        <v>27</v>
      </c>
      <c r="E20" s="308">
        <v>56</v>
      </c>
      <c r="F20" s="309">
        <f>C20*E20</f>
        <v>5600</v>
      </c>
      <c r="G20" s="206">
        <v>0</v>
      </c>
      <c r="H20" s="309">
        <v>0</v>
      </c>
      <c r="I20" s="308">
        <v>30</v>
      </c>
      <c r="J20" s="308">
        <v>12</v>
      </c>
      <c r="K20" s="324">
        <f>C20*I20*J20</f>
        <v>36000</v>
      </c>
      <c r="L20" s="309">
        <f>F20+H20+K20</f>
        <v>41600</v>
      </c>
      <c r="M20" s="309"/>
      <c r="N20" s="353" t="s">
        <v>135</v>
      </c>
      <c r="O20" s="354"/>
    </row>
    <row r="21" s="293" customFormat="1" ht="17.25" customHeight="1" spans="1:15">
      <c r="A21" s="310" t="s">
        <v>23</v>
      </c>
      <c r="B21" s="310"/>
      <c r="C21" s="310"/>
      <c r="D21" s="310"/>
      <c r="E21" s="310"/>
      <c r="F21" s="311">
        <f>SUM(F20)</f>
        <v>5600</v>
      </c>
      <c r="G21" s="218"/>
      <c r="H21" s="311">
        <f>SUM(H20)</f>
        <v>0</v>
      </c>
      <c r="I21" s="310"/>
      <c r="J21" s="310"/>
      <c r="K21" s="355">
        <f>SUM(K20)</f>
        <v>36000</v>
      </c>
      <c r="L21" s="311">
        <f>SUM(L20)</f>
        <v>41600</v>
      </c>
      <c r="M21" s="356"/>
      <c r="N21" s="357" t="s">
        <v>135</v>
      </c>
      <c r="O21" s="358"/>
    </row>
    <row r="22" s="292" customFormat="1" ht="35.25" customHeight="1" spans="1:15">
      <c r="A22" s="308" t="s">
        <v>83</v>
      </c>
      <c r="B22" s="308">
        <v>1</v>
      </c>
      <c r="C22" s="308">
        <v>104</v>
      </c>
      <c r="D22" s="308" t="s">
        <v>27</v>
      </c>
      <c r="E22" s="308">
        <v>56</v>
      </c>
      <c r="F22" s="309">
        <f>C22*E22</f>
        <v>5824</v>
      </c>
      <c r="G22" s="206">
        <v>0</v>
      </c>
      <c r="H22" s="309">
        <v>0</v>
      </c>
      <c r="I22" s="308">
        <v>30</v>
      </c>
      <c r="J22" s="323">
        <v>12</v>
      </c>
      <c r="K22" s="324">
        <f>C22*I22*J22</f>
        <v>37440</v>
      </c>
      <c r="L22" s="309">
        <f>F22+H22+K22</f>
        <v>43264</v>
      </c>
      <c r="M22" s="309"/>
      <c r="N22" s="353" t="s">
        <v>135</v>
      </c>
      <c r="O22" s="359" t="s">
        <v>560</v>
      </c>
    </row>
    <row r="23" s="292" customFormat="1" ht="17.25" customHeight="1" spans="1:16">
      <c r="A23" s="206" t="s">
        <v>561</v>
      </c>
      <c r="B23" s="206">
        <v>1</v>
      </c>
      <c r="C23" s="206">
        <v>22</v>
      </c>
      <c r="D23" s="206" t="s">
        <v>31</v>
      </c>
      <c r="E23" s="206">
        <v>56</v>
      </c>
      <c r="F23" s="240">
        <f>C23*E23</f>
        <v>1232</v>
      </c>
      <c r="G23" s="206">
        <v>0</v>
      </c>
      <c r="H23" s="240">
        <f>G23*C23</f>
        <v>0</v>
      </c>
      <c r="I23" s="206">
        <v>60</v>
      </c>
      <c r="J23" s="323">
        <v>12</v>
      </c>
      <c r="K23" s="324">
        <f>C23*I23*J23</f>
        <v>15840</v>
      </c>
      <c r="L23" s="324">
        <f>K23+H23+F23</f>
        <v>17072</v>
      </c>
      <c r="M23" s="324"/>
      <c r="N23" s="353" t="s">
        <v>135</v>
      </c>
      <c r="O23" s="250"/>
      <c r="P23" s="287"/>
    </row>
    <row r="24" s="293" customFormat="1" ht="16.5" customHeight="1" spans="1:15">
      <c r="A24" s="310" t="s">
        <v>23</v>
      </c>
      <c r="B24" s="310"/>
      <c r="C24" s="310"/>
      <c r="D24" s="310"/>
      <c r="E24" s="310"/>
      <c r="F24" s="311">
        <f>SUM(F22:F23)</f>
        <v>7056</v>
      </c>
      <c r="G24" s="218"/>
      <c r="H24" s="311">
        <f>SUM(H22:H23)</f>
        <v>0</v>
      </c>
      <c r="I24" s="310"/>
      <c r="J24" s="360"/>
      <c r="K24" s="355">
        <f>SUM(K22:K23)</f>
        <v>53280</v>
      </c>
      <c r="L24" s="311">
        <f>SUM(L22:L23)</f>
        <v>60336</v>
      </c>
      <c r="M24" s="361"/>
      <c r="N24" s="357" t="s">
        <v>135</v>
      </c>
      <c r="O24" s="362"/>
    </row>
    <row r="25" s="287" customFormat="1" ht="32.25" customHeight="1" spans="1:16">
      <c r="A25" s="80" t="s">
        <v>562</v>
      </c>
      <c r="B25" s="80">
        <v>1</v>
      </c>
      <c r="C25" s="80">
        <v>60</v>
      </c>
      <c r="D25" s="80" t="s">
        <v>27</v>
      </c>
      <c r="E25" s="80">
        <v>0</v>
      </c>
      <c r="F25" s="83">
        <v>0</v>
      </c>
      <c r="G25" s="80">
        <v>0</v>
      </c>
      <c r="H25" s="83">
        <v>0</v>
      </c>
      <c r="I25" s="80">
        <v>60</v>
      </c>
      <c r="J25" s="80">
        <v>12</v>
      </c>
      <c r="K25" s="83">
        <f>C25*I25*J25</f>
        <v>43200</v>
      </c>
      <c r="L25" s="83">
        <f>F25+H25+K25</f>
        <v>43200</v>
      </c>
      <c r="M25" s="83"/>
      <c r="N25" s="353" t="s">
        <v>135</v>
      </c>
      <c r="O25" s="363" t="s">
        <v>563</v>
      </c>
      <c r="P25" s="292"/>
    </row>
    <row r="26" s="287" customFormat="1" ht="17.25" customHeight="1" spans="1:16">
      <c r="A26" s="296" t="s">
        <v>23</v>
      </c>
      <c r="B26" s="312"/>
      <c r="C26" s="312"/>
      <c r="D26" s="312"/>
      <c r="E26" s="312"/>
      <c r="F26" s="279">
        <f>SUM(F25)</f>
        <v>0</v>
      </c>
      <c r="G26" s="272"/>
      <c r="H26" s="279">
        <f>SUM(H25)</f>
        <v>0</v>
      </c>
      <c r="I26" s="272"/>
      <c r="J26" s="272"/>
      <c r="K26" s="279">
        <f>SUM(K25)</f>
        <v>43200</v>
      </c>
      <c r="L26" s="279">
        <f>SUM(L25)</f>
        <v>43200</v>
      </c>
      <c r="M26" s="364"/>
      <c r="N26" s="328" t="s">
        <v>135</v>
      </c>
      <c r="O26" s="365"/>
      <c r="P26" s="292"/>
    </row>
    <row r="27" s="287" customFormat="1" ht="18.75" customHeight="1" spans="1:15">
      <c r="A27" s="206" t="s">
        <v>564</v>
      </c>
      <c r="B27" s="206"/>
      <c r="C27" s="206">
        <v>889</v>
      </c>
      <c r="D27" s="206" t="s">
        <v>160</v>
      </c>
      <c r="E27" s="206"/>
      <c r="F27" s="240">
        <f>C27*E27</f>
        <v>0</v>
      </c>
      <c r="G27" s="206">
        <v>0</v>
      </c>
      <c r="H27" s="240">
        <f>G27*C27</f>
        <v>0</v>
      </c>
      <c r="I27" s="206">
        <v>60</v>
      </c>
      <c r="J27" s="323">
        <v>12</v>
      </c>
      <c r="K27" s="324">
        <f>C27*I27*J27</f>
        <v>640080</v>
      </c>
      <c r="L27" s="324">
        <f>K27+H27+F27</f>
        <v>640080</v>
      </c>
      <c r="M27" s="332"/>
      <c r="N27" s="353" t="s">
        <v>135</v>
      </c>
      <c r="O27" s="250" t="s">
        <v>40</v>
      </c>
    </row>
    <row r="28" s="287" customFormat="1" ht="17.25" customHeight="1" spans="1:15">
      <c r="A28" s="296" t="s">
        <v>23</v>
      </c>
      <c r="B28" s="313"/>
      <c r="C28" s="313"/>
      <c r="D28" s="314"/>
      <c r="E28" s="314"/>
      <c r="F28" s="297">
        <f t="shared" ref="F28:L28" si="5">SUM(F27)</f>
        <v>0</v>
      </c>
      <c r="G28" s="314">
        <f t="shared" si="5"/>
        <v>0</v>
      </c>
      <c r="H28" s="315">
        <f t="shared" si="5"/>
        <v>0</v>
      </c>
      <c r="I28" s="314">
        <f t="shared" si="5"/>
        <v>60</v>
      </c>
      <c r="J28" s="366">
        <f t="shared" si="5"/>
        <v>12</v>
      </c>
      <c r="K28" s="326">
        <f t="shared" si="5"/>
        <v>640080</v>
      </c>
      <c r="L28" s="326">
        <f t="shared" si="5"/>
        <v>640080</v>
      </c>
      <c r="M28" s="350"/>
      <c r="N28" s="328" t="s">
        <v>135</v>
      </c>
      <c r="O28" s="367"/>
    </row>
    <row r="29" ht="17.25" customHeight="1" spans="1:16">
      <c r="A29" s="304" t="s">
        <v>565</v>
      </c>
      <c r="B29" s="304">
        <v>2</v>
      </c>
      <c r="C29" s="304">
        <v>44</v>
      </c>
      <c r="D29" s="206" t="s">
        <v>27</v>
      </c>
      <c r="E29" s="206">
        <v>56</v>
      </c>
      <c r="F29" s="240">
        <f>C29*E29</f>
        <v>2464</v>
      </c>
      <c r="G29" s="206">
        <v>0</v>
      </c>
      <c r="H29" s="240">
        <f>G29*C29</f>
        <v>0</v>
      </c>
      <c r="I29" s="206">
        <v>60</v>
      </c>
      <c r="J29" s="323">
        <v>12</v>
      </c>
      <c r="K29" s="324">
        <f>C29*I29*J29</f>
        <v>31680</v>
      </c>
      <c r="L29" s="324">
        <f>K29+H29+F29</f>
        <v>34144</v>
      </c>
      <c r="M29" s="342"/>
      <c r="N29" s="353" t="s">
        <v>135</v>
      </c>
      <c r="O29" s="367"/>
      <c r="P29" s="287"/>
    </row>
    <row r="30" s="64" customFormat="1" ht="17.25" customHeight="1" spans="1:16">
      <c r="A30" s="226" t="s">
        <v>23</v>
      </c>
      <c r="B30" s="226"/>
      <c r="C30" s="226"/>
      <c r="D30" s="218"/>
      <c r="E30" s="218"/>
      <c r="F30" s="306">
        <f>SUM(F29)</f>
        <v>2464</v>
      </c>
      <c r="G30" s="218"/>
      <c r="H30" s="306">
        <f>SUM(H29)</f>
        <v>0</v>
      </c>
      <c r="I30" s="218"/>
      <c r="J30" s="360"/>
      <c r="K30" s="355">
        <f>SUM(K29)</f>
        <v>31680</v>
      </c>
      <c r="L30" s="355">
        <f>SUM(L29)</f>
        <v>34144</v>
      </c>
      <c r="M30" s="341"/>
      <c r="N30" s="304" t="s">
        <v>135</v>
      </c>
      <c r="O30" s="368"/>
      <c r="P30" s="288"/>
    </row>
    <row r="31" s="287" customFormat="1" ht="17.25" customHeight="1" spans="1:15">
      <c r="A31" s="206" t="s">
        <v>566</v>
      </c>
      <c r="B31" s="206"/>
      <c r="C31" s="206">
        <v>60</v>
      </c>
      <c r="D31" s="206"/>
      <c r="E31" s="206">
        <v>0</v>
      </c>
      <c r="F31" s="240">
        <f>C31*E31</f>
        <v>0</v>
      </c>
      <c r="G31" s="206">
        <v>0</v>
      </c>
      <c r="H31" s="240">
        <f>G31*C31</f>
        <v>0</v>
      </c>
      <c r="I31" s="206">
        <v>60</v>
      </c>
      <c r="J31" s="323">
        <v>12</v>
      </c>
      <c r="K31" s="324">
        <f>C31*I31*J31</f>
        <v>43200</v>
      </c>
      <c r="L31" s="324">
        <f t="shared" ref="L31:L35" si="6">K31+H31+F31</f>
        <v>43200</v>
      </c>
      <c r="M31" s="332"/>
      <c r="N31" s="300" t="s">
        <v>135</v>
      </c>
      <c r="O31" s="250" t="s">
        <v>40</v>
      </c>
    </row>
    <row r="32" s="288" customFormat="1" ht="17.25" customHeight="1" spans="1:15">
      <c r="A32" s="218" t="s">
        <v>23</v>
      </c>
      <c r="B32" s="218"/>
      <c r="C32" s="218"/>
      <c r="D32" s="218"/>
      <c r="E32" s="218"/>
      <c r="F32" s="306">
        <f>SUM(F31)</f>
        <v>0</v>
      </c>
      <c r="G32" s="218"/>
      <c r="H32" s="306">
        <f>SUM(H31)</f>
        <v>0</v>
      </c>
      <c r="I32" s="218"/>
      <c r="J32" s="360"/>
      <c r="K32" s="355">
        <f>SUM(K31)</f>
        <v>43200</v>
      </c>
      <c r="L32" s="355">
        <f>SUM(L31)</f>
        <v>43200</v>
      </c>
      <c r="M32" s="361"/>
      <c r="N32" s="369" t="s">
        <v>135</v>
      </c>
      <c r="O32" s="329"/>
    </row>
    <row r="33" s="287" customFormat="1" ht="17.25" customHeight="1" spans="1:15">
      <c r="A33" s="206" t="s">
        <v>567</v>
      </c>
      <c r="B33" s="206">
        <v>3</v>
      </c>
      <c r="C33" s="206">
        <v>66</v>
      </c>
      <c r="D33" s="206" t="s">
        <v>31</v>
      </c>
      <c r="E33" s="206">
        <v>56</v>
      </c>
      <c r="F33" s="240">
        <f>C33*E33</f>
        <v>3696</v>
      </c>
      <c r="G33" s="206">
        <v>0</v>
      </c>
      <c r="H33" s="240">
        <f>G33*C33</f>
        <v>0</v>
      </c>
      <c r="I33" s="206">
        <v>60</v>
      </c>
      <c r="J33" s="323">
        <v>12</v>
      </c>
      <c r="K33" s="324">
        <f>C33*I33*J33</f>
        <v>47520</v>
      </c>
      <c r="L33" s="324">
        <f t="shared" si="6"/>
        <v>51216</v>
      </c>
      <c r="M33" s="342"/>
      <c r="N33" s="300" t="s">
        <v>135</v>
      </c>
      <c r="O33" s="250"/>
    </row>
    <row r="34" s="287" customFormat="1" ht="17.25" customHeight="1" spans="1:15">
      <c r="A34" s="206" t="s">
        <v>568</v>
      </c>
      <c r="B34" s="206">
        <v>1</v>
      </c>
      <c r="C34" s="206">
        <v>22</v>
      </c>
      <c r="D34" s="206" t="s">
        <v>31</v>
      </c>
      <c r="E34" s="206">
        <v>56</v>
      </c>
      <c r="F34" s="240">
        <f>C34*E34</f>
        <v>1232</v>
      </c>
      <c r="G34" s="206">
        <v>0</v>
      </c>
      <c r="H34" s="240">
        <f>G34*C34</f>
        <v>0</v>
      </c>
      <c r="I34" s="206">
        <v>60</v>
      </c>
      <c r="J34" s="323">
        <v>12</v>
      </c>
      <c r="K34" s="324">
        <f>C34*I34*J34</f>
        <v>15840</v>
      </c>
      <c r="L34" s="324">
        <f t="shared" si="6"/>
        <v>17072</v>
      </c>
      <c r="M34" s="342"/>
      <c r="N34" s="300" t="s">
        <v>135</v>
      </c>
      <c r="O34" s="250"/>
    </row>
    <row r="35" s="287" customFormat="1" ht="17.25" customHeight="1" spans="1:15">
      <c r="A35" s="316" t="s">
        <v>569</v>
      </c>
      <c r="B35" s="317">
        <v>1</v>
      </c>
      <c r="C35" s="318">
        <v>33</v>
      </c>
      <c r="D35" s="319" t="s">
        <v>17</v>
      </c>
      <c r="E35" s="320">
        <v>28</v>
      </c>
      <c r="F35" s="321">
        <f>C35*E35</f>
        <v>924</v>
      </c>
      <c r="G35" s="322">
        <v>0</v>
      </c>
      <c r="H35" s="321">
        <v>0</v>
      </c>
      <c r="I35" s="322">
        <v>60</v>
      </c>
      <c r="J35" s="370">
        <v>12</v>
      </c>
      <c r="K35" s="371">
        <f>C35*I35*J35</f>
        <v>23760</v>
      </c>
      <c r="L35" s="372">
        <f t="shared" si="6"/>
        <v>24684</v>
      </c>
      <c r="M35" s="342"/>
      <c r="N35" s="300" t="s">
        <v>135</v>
      </c>
      <c r="O35" s="329"/>
    </row>
    <row r="36" s="293" customFormat="1" ht="15.75" customHeight="1" spans="1:16">
      <c r="A36" s="296" t="s">
        <v>23</v>
      </c>
      <c r="B36" s="296"/>
      <c r="C36" s="296"/>
      <c r="D36" s="296"/>
      <c r="E36" s="296"/>
      <c r="F36" s="297">
        <f>SUM(F33:F35)</f>
        <v>5852</v>
      </c>
      <c r="G36" s="298"/>
      <c r="H36" s="297">
        <f>SUM(H33:H35)</f>
        <v>0</v>
      </c>
      <c r="I36" s="298"/>
      <c r="J36" s="325"/>
      <c r="K36" s="326">
        <f>SUM(K33:K35)</f>
        <v>87120</v>
      </c>
      <c r="L36" s="326">
        <f>SUM(L33:L35)</f>
        <v>92972</v>
      </c>
      <c r="M36" s="327"/>
      <c r="N36" s="351" t="s">
        <v>135</v>
      </c>
      <c r="O36" s="329"/>
      <c r="P36" s="288"/>
    </row>
    <row r="37" s="291" customFormat="1" ht="15.75" customHeight="1" spans="1:16">
      <c r="A37" s="230" t="s">
        <v>190</v>
      </c>
      <c r="B37" s="230"/>
      <c r="C37" s="230"/>
      <c r="D37" s="230"/>
      <c r="E37" s="230"/>
      <c r="F37" s="232">
        <f>F4+F15+F17+F19+F21+F24+F26+F28+F30+F32+F36</f>
        <v>70056</v>
      </c>
      <c r="G37" s="232"/>
      <c r="H37" s="232">
        <f t="shared" ref="H37:L37" si="7">H4+H15+H17+H19+H21+H24+H26+H28+H30+H32+H36</f>
        <v>40521.845</v>
      </c>
      <c r="I37" s="232"/>
      <c r="J37" s="232"/>
      <c r="K37" s="232">
        <f t="shared" si="7"/>
        <v>1909080</v>
      </c>
      <c r="L37" s="232">
        <f t="shared" si="7"/>
        <v>2019657.845</v>
      </c>
      <c r="M37" s="373"/>
      <c r="N37" s="374"/>
      <c r="O37" s="375"/>
      <c r="P37" s="267"/>
    </row>
    <row r="38" s="59" customFormat="1" ht="18.75" customHeight="1" spans="1:16">
      <c r="A38" s="233" t="s">
        <v>191</v>
      </c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64"/>
    </row>
    <row r="39" ht="23.25" customHeight="1" spans="1:15">
      <c r="A39" s="63" t="s">
        <v>192</v>
      </c>
      <c r="B39" s="234"/>
      <c r="C39" s="234"/>
      <c r="D39" s="234"/>
      <c r="E39" s="234"/>
      <c r="F39" s="235"/>
      <c r="G39" s="234"/>
      <c r="H39" s="235"/>
      <c r="I39" s="234"/>
      <c r="J39" s="234"/>
      <c r="K39" s="235"/>
      <c r="L39" s="235"/>
      <c r="M39" s="235"/>
      <c r="N39" s="234"/>
      <c r="O39" s="234"/>
    </row>
    <row r="41" spans="5:7">
      <c r="E41" s="237" t="s">
        <v>193</v>
      </c>
      <c r="F41" s="237"/>
      <c r="G41" s="294">
        <f>F22+F20</f>
        <v>11424</v>
      </c>
    </row>
    <row r="42" ht="19.5" customHeight="1" spans="5:12">
      <c r="E42" s="237" t="s">
        <v>317</v>
      </c>
      <c r="F42" s="237"/>
      <c r="G42" s="294">
        <f>F15</f>
        <v>26684</v>
      </c>
      <c r="I42" s="199" t="s">
        <v>570</v>
      </c>
      <c r="L42" s="294">
        <f>H37</f>
        <v>40521.845</v>
      </c>
    </row>
    <row r="43" ht="20.25" customHeight="1" spans="5:7">
      <c r="E43" s="237" t="s">
        <v>195</v>
      </c>
      <c r="F43" s="237"/>
      <c r="G43" s="294">
        <f>F37-G42-G41</f>
        <v>31948</v>
      </c>
    </row>
    <row r="44" ht="40.5" customHeight="1" spans="7:7">
      <c r="G44" s="294"/>
    </row>
  </sheetData>
  <autoFilter ref="A2:P39">
    <extLst/>
  </autoFilter>
  <sortState ref="A3:P24">
    <sortCondition ref="A3:A24"/>
  </sortState>
  <mergeCells count="5">
    <mergeCell ref="A1:O1"/>
    <mergeCell ref="A38:O38"/>
    <mergeCell ref="E41:F41"/>
    <mergeCell ref="E42:F42"/>
    <mergeCell ref="E43:F43"/>
  </mergeCells>
  <pageMargins left="0.748031496062992" right="0.15748031496063" top="0.748031496062992" bottom="0.31496062992126" header="0.511811023622047" footer="0.511811023622047"/>
  <pageSetup paperSize="9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workbookViewId="0">
      <selection activeCell="P13" sqref="P13"/>
    </sheetView>
  </sheetViews>
  <sheetFormatPr defaultColWidth="9" defaultRowHeight="16.5"/>
  <cols>
    <col min="1" max="1" width="10.5" style="2" customWidth="1"/>
    <col min="2" max="2" width="4.125" style="2" customWidth="1"/>
    <col min="3" max="3" width="5.375" style="2" customWidth="1"/>
    <col min="4" max="4" width="9" style="2"/>
    <col min="5" max="5" width="7" style="2" customWidth="1"/>
    <col min="6" max="6" width="10.125" style="3" customWidth="1"/>
    <col min="7" max="7" width="7.25" style="2" customWidth="1"/>
    <col min="8" max="8" width="9.875" style="3" customWidth="1"/>
    <col min="9" max="9" width="6.25" style="2" customWidth="1"/>
    <col min="10" max="10" width="5.125" style="2" customWidth="1"/>
    <col min="11" max="11" width="11.375" style="3" customWidth="1"/>
    <col min="12" max="12" width="11.25" style="3" customWidth="1"/>
    <col min="13" max="13" width="11.875" style="3" customWidth="1"/>
    <col min="14" max="14" width="6.625" style="2" customWidth="1"/>
    <col min="15" max="15" width="7.625" style="2" customWidth="1"/>
    <col min="16" max="16384" width="9" style="2"/>
  </cols>
  <sheetData>
    <row r="1" ht="36" customHeight="1" spans="1:15">
      <c r="A1" s="268" t="s">
        <v>571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ht="113.25" customHeight="1" spans="1:15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4" t="s">
        <v>13</v>
      </c>
      <c r="N2" s="35" t="s">
        <v>14</v>
      </c>
      <c r="O2" s="36" t="s">
        <v>15</v>
      </c>
    </row>
    <row r="3" s="59" customFormat="1" ht="30" customHeight="1" spans="1:15">
      <c r="A3" s="269" t="s">
        <v>572</v>
      </c>
      <c r="B3" s="270" t="s">
        <v>71</v>
      </c>
      <c r="C3" s="84">
        <v>22</v>
      </c>
      <c r="D3" s="84" t="s">
        <v>17</v>
      </c>
      <c r="E3" s="84">
        <v>0</v>
      </c>
      <c r="F3" s="96">
        <f t="shared" ref="F3:F6" si="0">E3*C3</f>
        <v>0</v>
      </c>
      <c r="G3" s="84">
        <v>0</v>
      </c>
      <c r="H3" s="96">
        <v>0</v>
      </c>
      <c r="I3" s="84">
        <v>0</v>
      </c>
      <c r="J3" s="84">
        <v>0</v>
      </c>
      <c r="K3" s="77">
        <f>C3*I3*J3</f>
        <v>0</v>
      </c>
      <c r="L3" s="96">
        <f>K3+H3+F3</f>
        <v>0</v>
      </c>
      <c r="M3" s="96"/>
      <c r="N3" s="270" t="s">
        <v>22</v>
      </c>
      <c r="O3" s="275"/>
    </row>
    <row r="4" s="59" customFormat="1" ht="23.45" customHeight="1" spans="1:15">
      <c r="A4" s="84" t="s">
        <v>573</v>
      </c>
      <c r="B4" s="271"/>
      <c r="C4" s="84">
        <v>288</v>
      </c>
      <c r="D4" s="84" t="s">
        <v>39</v>
      </c>
      <c r="E4" s="84">
        <v>0</v>
      </c>
      <c r="F4" s="96">
        <f t="shared" si="0"/>
        <v>0</v>
      </c>
      <c r="G4" s="84">
        <v>0</v>
      </c>
      <c r="H4" s="96">
        <v>0</v>
      </c>
      <c r="I4" s="84">
        <v>60</v>
      </c>
      <c r="J4" s="84">
        <v>12</v>
      </c>
      <c r="K4" s="77">
        <f>C4*I4*J4</f>
        <v>207360</v>
      </c>
      <c r="L4" s="96">
        <f>K4+H4+F4</f>
        <v>207360</v>
      </c>
      <c r="M4" s="276"/>
      <c r="N4" s="270" t="s">
        <v>574</v>
      </c>
      <c r="O4" s="277" t="s">
        <v>40</v>
      </c>
    </row>
    <row r="5" s="267" customFormat="1" ht="23.45" customHeight="1" spans="1:15">
      <c r="A5" s="272" t="s">
        <v>23</v>
      </c>
      <c r="B5" s="97"/>
      <c r="C5" s="272"/>
      <c r="D5" s="272"/>
      <c r="E5" s="97">
        <f>SUM(E3:E4)</f>
        <v>0</v>
      </c>
      <c r="F5" s="273">
        <f>SUM(F3:F4)</f>
        <v>0</v>
      </c>
      <c r="G5" s="97"/>
      <c r="H5" s="273">
        <f>SUM(H3:H4)</f>
        <v>0</v>
      </c>
      <c r="I5" s="272"/>
      <c r="J5" s="272"/>
      <c r="K5" s="278">
        <f>SUM(K3:K4)</f>
        <v>207360</v>
      </c>
      <c r="L5" s="279">
        <f>SUM(L3:L4)</f>
        <v>207360</v>
      </c>
      <c r="M5" s="280"/>
      <c r="N5" s="281" t="s">
        <v>574</v>
      </c>
      <c r="O5" s="282"/>
    </row>
    <row r="6" s="59" customFormat="1" ht="23.45" customHeight="1" spans="1:15">
      <c r="A6" s="84" t="s">
        <v>573</v>
      </c>
      <c r="B6" s="271"/>
      <c r="C6" s="84">
        <v>562</v>
      </c>
      <c r="D6" s="84" t="s">
        <v>39</v>
      </c>
      <c r="E6" s="84">
        <v>0</v>
      </c>
      <c r="F6" s="96">
        <f t="shared" si="0"/>
        <v>0</v>
      </c>
      <c r="G6" s="84">
        <v>0</v>
      </c>
      <c r="H6" s="96">
        <v>0</v>
      </c>
      <c r="I6" s="84">
        <v>60</v>
      </c>
      <c r="J6" s="84">
        <v>12</v>
      </c>
      <c r="K6" s="77">
        <f>C6*I6*J6</f>
        <v>404640</v>
      </c>
      <c r="L6" s="96">
        <f>K6+H6+F6</f>
        <v>404640</v>
      </c>
      <c r="M6" s="276"/>
      <c r="N6" s="270" t="s">
        <v>574</v>
      </c>
      <c r="O6" s="277" t="s">
        <v>40</v>
      </c>
    </row>
    <row r="7" s="267" customFormat="1" ht="23.45" customHeight="1" spans="1:15">
      <c r="A7" s="272" t="s">
        <v>23</v>
      </c>
      <c r="B7" s="97"/>
      <c r="C7" s="272"/>
      <c r="D7" s="272"/>
      <c r="E7" s="97">
        <f>SUM(E6)</f>
        <v>0</v>
      </c>
      <c r="F7" s="273">
        <f>SUM(F6)</f>
        <v>0</v>
      </c>
      <c r="G7" s="97"/>
      <c r="H7" s="273">
        <f>SUM(H6)</f>
        <v>0</v>
      </c>
      <c r="I7" s="272"/>
      <c r="J7" s="272"/>
      <c r="K7" s="278">
        <f>SUM(K6)</f>
        <v>404640</v>
      </c>
      <c r="L7" s="279">
        <f>SUM(L6)</f>
        <v>404640</v>
      </c>
      <c r="M7" s="280"/>
      <c r="N7" s="281" t="s">
        <v>574</v>
      </c>
      <c r="O7" s="282"/>
    </row>
    <row r="8" s="59" customFormat="1" ht="23.45" customHeight="1" spans="1:15">
      <c r="A8" s="84" t="s">
        <v>572</v>
      </c>
      <c r="B8" s="84"/>
      <c r="C8" s="84">
        <f>290-22</f>
        <v>268</v>
      </c>
      <c r="D8" s="84" t="s">
        <v>17</v>
      </c>
      <c r="E8" s="84">
        <v>56</v>
      </c>
      <c r="F8" s="96">
        <f>E8*C8</f>
        <v>15008</v>
      </c>
      <c r="G8" s="84">
        <v>75.53</v>
      </c>
      <c r="H8" s="96">
        <f>C8*G8</f>
        <v>20242.04</v>
      </c>
      <c r="I8" s="84">
        <v>60</v>
      </c>
      <c r="J8" s="84">
        <v>12</v>
      </c>
      <c r="K8" s="77">
        <f>C8*I8*J8</f>
        <v>192960</v>
      </c>
      <c r="L8" s="96">
        <f>K8+H8+F8</f>
        <v>228210.04</v>
      </c>
      <c r="M8" s="276"/>
      <c r="N8" s="270" t="s">
        <v>574</v>
      </c>
      <c r="O8" s="283"/>
    </row>
    <row r="9" s="267" customFormat="1" ht="23.45" customHeight="1" spans="1:15">
      <c r="A9" s="97" t="s">
        <v>23</v>
      </c>
      <c r="B9" s="97"/>
      <c r="C9" s="97"/>
      <c r="D9" s="97"/>
      <c r="E9" s="97">
        <f>SUM(E8)</f>
        <v>56</v>
      </c>
      <c r="F9" s="273">
        <f>SUM(F8)</f>
        <v>15008</v>
      </c>
      <c r="G9" s="97"/>
      <c r="H9" s="273">
        <f>SUM(H8)</f>
        <v>20242.04</v>
      </c>
      <c r="I9" s="97"/>
      <c r="J9" s="97"/>
      <c r="K9" s="100">
        <f>SUM(K8)</f>
        <v>192960</v>
      </c>
      <c r="L9" s="273">
        <f>SUM(L8)</f>
        <v>228210.04</v>
      </c>
      <c r="M9" s="280"/>
      <c r="N9" s="281" t="s">
        <v>574</v>
      </c>
      <c r="O9" s="284"/>
    </row>
    <row r="10" s="267" customFormat="1" ht="30" customHeight="1" spans="1:15">
      <c r="A10" s="274" t="s">
        <v>190</v>
      </c>
      <c r="B10" s="274"/>
      <c r="C10" s="274">
        <f>SUM(C3:C8)</f>
        <v>1140</v>
      </c>
      <c r="D10" s="274"/>
      <c r="E10" s="274"/>
      <c r="F10" s="103">
        <f>F5+F7+F9</f>
        <v>15008</v>
      </c>
      <c r="G10" s="103"/>
      <c r="H10" s="103">
        <f t="shared" ref="H10:L10" si="1">H5+H7+H9</f>
        <v>20242.04</v>
      </c>
      <c r="I10" s="103"/>
      <c r="J10" s="103"/>
      <c r="K10" s="103">
        <f t="shared" si="1"/>
        <v>804960</v>
      </c>
      <c r="L10" s="103">
        <f t="shared" si="1"/>
        <v>840210.04</v>
      </c>
      <c r="M10" s="130"/>
      <c r="N10" s="285"/>
      <c r="O10" s="286"/>
    </row>
    <row r="11" ht="18.75" customHeight="1" spans="1:16">
      <c r="A11" s="33" t="s">
        <v>191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57"/>
    </row>
    <row r="12" s="65" customFormat="1" ht="23.25" customHeight="1" spans="1:15">
      <c r="A12" s="65" t="s">
        <v>192</v>
      </c>
      <c r="B12" s="104"/>
      <c r="C12" s="104"/>
      <c r="D12" s="104"/>
      <c r="E12" s="104"/>
      <c r="F12" s="105"/>
      <c r="G12" s="104"/>
      <c r="H12" s="105"/>
      <c r="I12" s="104"/>
      <c r="J12" s="104"/>
      <c r="K12" s="105"/>
      <c r="L12" s="105"/>
      <c r="M12" s="105"/>
      <c r="N12" s="104"/>
      <c r="O12" s="104"/>
    </row>
    <row r="13" ht="30" customHeight="1"/>
  </sheetData>
  <autoFilter ref="A2:P12">
    <extLst/>
  </autoFilter>
  <mergeCells count="2">
    <mergeCell ref="A1:O1"/>
    <mergeCell ref="A11:O11"/>
  </mergeCells>
  <pageMargins left="0.905511811023622" right="0" top="0.393700787401575" bottom="0.236220472440945" header="0.31496062992126" footer="0.196850393700787"/>
  <pageSetup paperSize="9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"/>
  <sheetViews>
    <sheetView topLeftCell="A28" workbookViewId="0">
      <selection activeCell="H40" sqref="H40"/>
    </sheetView>
  </sheetViews>
  <sheetFormatPr defaultColWidth="9" defaultRowHeight="12"/>
  <cols>
    <col min="1" max="1" width="11.25" style="200" customWidth="1"/>
    <col min="2" max="2" width="4.125" style="201" customWidth="1"/>
    <col min="3" max="3" width="6.875" style="201" customWidth="1"/>
    <col min="4" max="4" width="8.75" style="201"/>
    <col min="5" max="5" width="6.75" style="201" customWidth="1"/>
    <col min="6" max="6" width="10.625" style="202" customWidth="1"/>
    <col min="7" max="7" width="7.375" style="201" customWidth="1"/>
    <col min="8" max="8" width="10.75" style="202" customWidth="1"/>
    <col min="9" max="9" width="5.5" style="201" customWidth="1"/>
    <col min="10" max="10" width="4.375" style="203" customWidth="1"/>
    <col min="11" max="11" width="11.75" style="202" customWidth="1"/>
    <col min="12" max="12" width="12.625" style="202" customWidth="1"/>
    <col min="13" max="13" width="11.5" style="202" customWidth="1"/>
    <col min="14" max="14" width="8.125" style="201" customWidth="1"/>
    <col min="15" max="15" width="8.25" style="201" customWidth="1"/>
    <col min="16" max="16384" width="9" style="59"/>
  </cols>
  <sheetData>
    <row r="1" ht="32.25" customHeight="1" spans="1:15">
      <c r="A1" s="204" t="s">
        <v>575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</row>
    <row r="2" ht="80.25" customHeight="1" spans="1:15">
      <c r="A2" s="68" t="s">
        <v>1</v>
      </c>
      <c r="B2" s="68" t="s">
        <v>2</v>
      </c>
      <c r="C2" s="68" t="s">
        <v>3</v>
      </c>
      <c r="D2" s="69" t="s">
        <v>4</v>
      </c>
      <c r="E2" s="70" t="s">
        <v>5</v>
      </c>
      <c r="F2" s="71" t="s">
        <v>6</v>
      </c>
      <c r="G2" s="70" t="s">
        <v>7</v>
      </c>
      <c r="H2" s="71" t="s">
        <v>8</v>
      </c>
      <c r="I2" s="70" t="s">
        <v>9</v>
      </c>
      <c r="J2" s="70" t="s">
        <v>10</v>
      </c>
      <c r="K2" s="71" t="s">
        <v>11</v>
      </c>
      <c r="L2" s="71" t="s">
        <v>12</v>
      </c>
      <c r="M2" s="107" t="s">
        <v>13</v>
      </c>
      <c r="N2" s="108" t="s">
        <v>14</v>
      </c>
      <c r="O2" s="109" t="s">
        <v>15</v>
      </c>
    </row>
    <row r="3" s="197" customFormat="1" ht="22.5" customHeight="1" spans="1:15">
      <c r="A3" s="205" t="s">
        <v>576</v>
      </c>
      <c r="B3" s="206">
        <v>1</v>
      </c>
      <c r="C3" s="207">
        <v>22</v>
      </c>
      <c r="D3" s="206" t="s">
        <v>17</v>
      </c>
      <c r="E3" s="208">
        <v>0</v>
      </c>
      <c r="F3" s="209">
        <f>C3*E3</f>
        <v>0</v>
      </c>
      <c r="G3" s="208">
        <v>0</v>
      </c>
      <c r="H3" s="209">
        <f>C3*G3</f>
        <v>0</v>
      </c>
      <c r="I3" s="208">
        <v>0</v>
      </c>
      <c r="J3" s="239">
        <v>0</v>
      </c>
      <c r="K3" s="240">
        <f>C3*I3*J3</f>
        <v>0</v>
      </c>
      <c r="L3" s="240">
        <f>K3+H3+F3</f>
        <v>0</v>
      </c>
      <c r="M3" s="240"/>
      <c r="N3" s="224" t="s">
        <v>22</v>
      </c>
      <c r="O3" s="241"/>
    </row>
    <row r="4" s="197" customFormat="1" ht="22.5" customHeight="1" spans="1:15">
      <c r="A4" s="210"/>
      <c r="B4" s="210"/>
      <c r="C4" s="211"/>
      <c r="D4" s="210"/>
      <c r="E4" s="212"/>
      <c r="F4" s="213">
        <f>SUM(F3:F3)</f>
        <v>0</v>
      </c>
      <c r="G4" s="212"/>
      <c r="H4" s="213">
        <f>SUM(H3:H3)</f>
        <v>0</v>
      </c>
      <c r="I4" s="212"/>
      <c r="J4" s="242"/>
      <c r="K4" s="243">
        <f>SUM(K3:K3)</f>
        <v>0</v>
      </c>
      <c r="L4" s="243">
        <f>SUM(L3:L3)</f>
        <v>0</v>
      </c>
      <c r="M4" s="244"/>
      <c r="N4" s="224"/>
      <c r="O4" s="241"/>
    </row>
    <row r="5" s="197" customFormat="1" ht="22.5" customHeight="1" spans="1:15">
      <c r="A5" s="205" t="s">
        <v>577</v>
      </c>
      <c r="B5" s="206">
        <v>1</v>
      </c>
      <c r="C5" s="207">
        <v>22</v>
      </c>
      <c r="D5" s="206" t="s">
        <v>17</v>
      </c>
      <c r="E5" s="208">
        <v>56</v>
      </c>
      <c r="F5" s="209">
        <f t="shared" ref="F5:F11" si="0">C5*E5</f>
        <v>1232</v>
      </c>
      <c r="G5" s="208">
        <v>75.53</v>
      </c>
      <c r="H5" s="209">
        <f t="shared" ref="H5:H11" si="1">C5*G5</f>
        <v>1661.66</v>
      </c>
      <c r="I5" s="208">
        <v>60</v>
      </c>
      <c r="J5" s="239">
        <v>12</v>
      </c>
      <c r="K5" s="240">
        <f t="shared" ref="K5:K11" si="2">C5*I5*J5</f>
        <v>15840</v>
      </c>
      <c r="L5" s="240">
        <f t="shared" ref="L5:L11" si="3">K5+H5+F5</f>
        <v>18733.66</v>
      </c>
      <c r="M5" s="245"/>
      <c r="N5" s="224" t="s">
        <v>578</v>
      </c>
      <c r="O5" s="246"/>
    </row>
    <row r="6" s="197" customFormat="1" ht="22.5" customHeight="1" spans="1:15">
      <c r="A6" s="205" t="s">
        <v>579</v>
      </c>
      <c r="B6" s="206">
        <v>1</v>
      </c>
      <c r="C6" s="207">
        <v>38</v>
      </c>
      <c r="D6" s="206" t="s">
        <v>17</v>
      </c>
      <c r="E6" s="208">
        <v>56</v>
      </c>
      <c r="F6" s="209">
        <f t="shared" si="0"/>
        <v>2128</v>
      </c>
      <c r="G6" s="208">
        <v>75.53</v>
      </c>
      <c r="H6" s="209">
        <f t="shared" si="1"/>
        <v>2870.14</v>
      </c>
      <c r="I6" s="208">
        <v>60</v>
      </c>
      <c r="J6" s="239">
        <v>12</v>
      </c>
      <c r="K6" s="240">
        <f t="shared" si="2"/>
        <v>27360</v>
      </c>
      <c r="L6" s="240">
        <f t="shared" si="3"/>
        <v>32358.14</v>
      </c>
      <c r="M6" s="245"/>
      <c r="N6" s="224" t="s">
        <v>580</v>
      </c>
      <c r="O6" s="241"/>
    </row>
    <row r="7" s="197" customFormat="1" ht="22.5" customHeight="1" spans="1:15">
      <c r="A7" s="205" t="s">
        <v>581</v>
      </c>
      <c r="B7" s="206">
        <v>1</v>
      </c>
      <c r="C7" s="207">
        <f>3.82*6.25</f>
        <v>23.875</v>
      </c>
      <c r="D7" s="206" t="s">
        <v>17</v>
      </c>
      <c r="E7" s="208">
        <v>56</v>
      </c>
      <c r="F7" s="209">
        <f t="shared" si="0"/>
        <v>1337</v>
      </c>
      <c r="G7" s="208">
        <v>75.53</v>
      </c>
      <c r="H7" s="209">
        <f t="shared" si="1"/>
        <v>1803.27875</v>
      </c>
      <c r="I7" s="208">
        <v>60</v>
      </c>
      <c r="J7" s="239">
        <v>12</v>
      </c>
      <c r="K7" s="240">
        <f t="shared" si="2"/>
        <v>17190</v>
      </c>
      <c r="L7" s="247">
        <f t="shared" si="3"/>
        <v>20330.27875</v>
      </c>
      <c r="M7" s="245"/>
      <c r="N7" s="224" t="s">
        <v>580</v>
      </c>
      <c r="O7" s="241"/>
    </row>
    <row r="8" s="197" customFormat="1" ht="22.5" customHeight="1" spans="1:15">
      <c r="A8" s="205" t="s">
        <v>582</v>
      </c>
      <c r="B8" s="206">
        <v>1</v>
      </c>
      <c r="C8" s="207">
        <v>33.5</v>
      </c>
      <c r="D8" s="206" t="s">
        <v>17</v>
      </c>
      <c r="E8" s="208">
        <v>56</v>
      </c>
      <c r="F8" s="209">
        <f t="shared" si="0"/>
        <v>1876</v>
      </c>
      <c r="G8" s="208">
        <v>75.53</v>
      </c>
      <c r="H8" s="209">
        <f t="shared" si="1"/>
        <v>2530.255</v>
      </c>
      <c r="I8" s="208">
        <v>60</v>
      </c>
      <c r="J8" s="239">
        <v>12</v>
      </c>
      <c r="K8" s="248">
        <f t="shared" si="2"/>
        <v>24120</v>
      </c>
      <c r="L8" s="249">
        <f t="shared" si="3"/>
        <v>28526.255</v>
      </c>
      <c r="M8" s="245"/>
      <c r="N8" s="224" t="s">
        <v>580</v>
      </c>
      <c r="O8" s="241"/>
    </row>
    <row r="9" s="197" customFormat="1" ht="22.5" customHeight="1" spans="1:15">
      <c r="A9" s="205" t="s">
        <v>583</v>
      </c>
      <c r="B9" s="206">
        <v>1</v>
      </c>
      <c r="C9" s="207">
        <f>2.83*6.25</f>
        <v>17.6875</v>
      </c>
      <c r="D9" s="206" t="s">
        <v>17</v>
      </c>
      <c r="E9" s="208">
        <v>56</v>
      </c>
      <c r="F9" s="209">
        <f t="shared" si="0"/>
        <v>990.5</v>
      </c>
      <c r="G9" s="208">
        <v>75.53</v>
      </c>
      <c r="H9" s="209">
        <f t="shared" si="1"/>
        <v>1335.936875</v>
      </c>
      <c r="I9" s="208">
        <v>60</v>
      </c>
      <c r="J9" s="239">
        <v>12</v>
      </c>
      <c r="K9" s="240">
        <f t="shared" si="2"/>
        <v>12735</v>
      </c>
      <c r="L9" s="209">
        <f t="shared" si="3"/>
        <v>15061.436875</v>
      </c>
      <c r="M9" s="245"/>
      <c r="N9" s="224" t="s">
        <v>580</v>
      </c>
      <c r="O9" s="241"/>
    </row>
    <row r="10" s="197" customFormat="1" ht="22.5" customHeight="1" spans="1:15">
      <c r="A10" s="205" t="s">
        <v>584</v>
      </c>
      <c r="B10" s="206">
        <v>1</v>
      </c>
      <c r="C10" s="207">
        <v>26.1</v>
      </c>
      <c r="D10" s="206" t="s">
        <v>17</v>
      </c>
      <c r="E10" s="208">
        <v>56</v>
      </c>
      <c r="F10" s="209">
        <f t="shared" si="0"/>
        <v>1461.6</v>
      </c>
      <c r="G10" s="208">
        <v>75.53</v>
      </c>
      <c r="H10" s="209">
        <f t="shared" si="1"/>
        <v>1971.333</v>
      </c>
      <c r="I10" s="208">
        <v>60</v>
      </c>
      <c r="J10" s="239">
        <v>12</v>
      </c>
      <c r="K10" s="240">
        <f t="shared" si="2"/>
        <v>18792</v>
      </c>
      <c r="L10" s="240">
        <f t="shared" si="3"/>
        <v>22224.933</v>
      </c>
      <c r="M10" s="245"/>
      <c r="N10" s="224" t="s">
        <v>580</v>
      </c>
      <c r="O10" s="241"/>
    </row>
    <row r="11" s="197" customFormat="1" ht="22.5" customHeight="1" spans="1:15">
      <c r="A11" s="205" t="s">
        <v>576</v>
      </c>
      <c r="B11" s="206">
        <v>1</v>
      </c>
      <c r="C11" s="207">
        <v>26.8</v>
      </c>
      <c r="D11" s="206" t="s">
        <v>17</v>
      </c>
      <c r="E11" s="208">
        <v>56</v>
      </c>
      <c r="F11" s="209">
        <f t="shared" si="0"/>
        <v>1500.8</v>
      </c>
      <c r="G11" s="208">
        <v>76.53</v>
      </c>
      <c r="H11" s="209">
        <f t="shared" si="1"/>
        <v>2051.004</v>
      </c>
      <c r="I11" s="208">
        <v>60</v>
      </c>
      <c r="J11" s="239">
        <v>12</v>
      </c>
      <c r="K11" s="240">
        <f t="shared" si="2"/>
        <v>19296</v>
      </c>
      <c r="L11" s="240">
        <f t="shared" si="3"/>
        <v>22847.804</v>
      </c>
      <c r="M11" s="245"/>
      <c r="N11" s="224" t="s">
        <v>580</v>
      </c>
      <c r="O11" s="241"/>
    </row>
    <row r="12" s="197" customFormat="1" ht="22.5" customHeight="1" spans="1:15">
      <c r="A12" s="205" t="s">
        <v>585</v>
      </c>
      <c r="B12" s="206">
        <v>1</v>
      </c>
      <c r="C12" s="207">
        <v>26.1</v>
      </c>
      <c r="D12" s="206" t="s">
        <v>17</v>
      </c>
      <c r="E12" s="208">
        <v>56</v>
      </c>
      <c r="F12" s="209">
        <f t="shared" ref="F12:F38" si="4">C12*E12</f>
        <v>1461.6</v>
      </c>
      <c r="G12" s="208">
        <v>75.53</v>
      </c>
      <c r="H12" s="209">
        <f t="shared" ref="H12:H38" si="5">C12*G12</f>
        <v>1971.333</v>
      </c>
      <c r="I12" s="208">
        <v>60</v>
      </c>
      <c r="J12" s="239">
        <v>12</v>
      </c>
      <c r="K12" s="240">
        <f t="shared" ref="K12:K38" si="6">C12*I12*J12</f>
        <v>18792</v>
      </c>
      <c r="L12" s="240">
        <f t="shared" ref="L12:L38" si="7">K12+H12+F12</f>
        <v>22224.933</v>
      </c>
      <c r="M12" s="245"/>
      <c r="N12" s="224" t="s">
        <v>580</v>
      </c>
      <c r="O12" s="241"/>
    </row>
    <row r="13" s="197" customFormat="1" ht="22.5" customHeight="1" spans="1:15">
      <c r="A13" s="205" t="s">
        <v>586</v>
      </c>
      <c r="B13" s="206">
        <v>1</v>
      </c>
      <c r="C13" s="207">
        <f>3.9*6.7</f>
        <v>26.13</v>
      </c>
      <c r="D13" s="206" t="s">
        <v>17</v>
      </c>
      <c r="E13" s="208">
        <v>56</v>
      </c>
      <c r="F13" s="209">
        <f t="shared" si="4"/>
        <v>1463.28</v>
      </c>
      <c r="G13" s="208">
        <v>75.53</v>
      </c>
      <c r="H13" s="209">
        <f t="shared" si="5"/>
        <v>1973.5989</v>
      </c>
      <c r="I13" s="208">
        <v>60</v>
      </c>
      <c r="J13" s="239">
        <v>12</v>
      </c>
      <c r="K13" s="240">
        <f t="shared" si="6"/>
        <v>18813.6</v>
      </c>
      <c r="L13" s="240">
        <f t="shared" si="7"/>
        <v>22250.4789</v>
      </c>
      <c r="M13" s="245"/>
      <c r="N13" s="224" t="s">
        <v>580</v>
      </c>
      <c r="O13" s="241"/>
    </row>
    <row r="14" s="197" customFormat="1" ht="22.5" customHeight="1" spans="1:15">
      <c r="A14" s="205" t="s">
        <v>587</v>
      </c>
      <c r="B14" s="206">
        <v>1</v>
      </c>
      <c r="C14" s="207">
        <v>21.1</v>
      </c>
      <c r="D14" s="206" t="s">
        <v>17</v>
      </c>
      <c r="E14" s="208">
        <v>56</v>
      </c>
      <c r="F14" s="209">
        <f t="shared" si="4"/>
        <v>1181.6</v>
      </c>
      <c r="G14" s="208">
        <v>75.53</v>
      </c>
      <c r="H14" s="209">
        <f t="shared" si="5"/>
        <v>1593.683</v>
      </c>
      <c r="I14" s="208">
        <v>60</v>
      </c>
      <c r="J14" s="239">
        <v>12</v>
      </c>
      <c r="K14" s="240">
        <f t="shared" si="6"/>
        <v>15192</v>
      </c>
      <c r="L14" s="240">
        <f t="shared" si="7"/>
        <v>17967.283</v>
      </c>
      <c r="M14" s="245"/>
      <c r="N14" s="224" t="s">
        <v>580</v>
      </c>
      <c r="O14" s="241"/>
    </row>
    <row r="15" s="197" customFormat="1" ht="22.5" customHeight="1" spans="1:15">
      <c r="A15" s="205" t="s">
        <v>588</v>
      </c>
      <c r="B15" s="206">
        <v>1</v>
      </c>
      <c r="C15" s="207">
        <v>34.4</v>
      </c>
      <c r="D15" s="206" t="s">
        <v>17</v>
      </c>
      <c r="E15" s="208">
        <v>56</v>
      </c>
      <c r="F15" s="209">
        <f t="shared" si="4"/>
        <v>1926.4</v>
      </c>
      <c r="G15" s="208">
        <v>75.53</v>
      </c>
      <c r="H15" s="209">
        <f t="shared" si="5"/>
        <v>2598.232</v>
      </c>
      <c r="I15" s="208">
        <v>60</v>
      </c>
      <c r="J15" s="239">
        <v>12</v>
      </c>
      <c r="K15" s="240">
        <f t="shared" si="6"/>
        <v>24768</v>
      </c>
      <c r="L15" s="240">
        <f t="shared" si="7"/>
        <v>29292.632</v>
      </c>
      <c r="M15" s="245"/>
      <c r="N15" s="224" t="s">
        <v>580</v>
      </c>
      <c r="O15" s="241"/>
    </row>
    <row r="16" s="197" customFormat="1" ht="22.5" customHeight="1" spans="1:15">
      <c r="A16" s="205" t="s">
        <v>589</v>
      </c>
      <c r="B16" s="206">
        <v>1</v>
      </c>
      <c r="C16" s="207">
        <v>53.4</v>
      </c>
      <c r="D16" s="206" t="s">
        <v>17</v>
      </c>
      <c r="E16" s="208">
        <v>56</v>
      </c>
      <c r="F16" s="209">
        <f t="shared" si="4"/>
        <v>2990.4</v>
      </c>
      <c r="G16" s="208">
        <v>75.53</v>
      </c>
      <c r="H16" s="209">
        <f t="shared" si="5"/>
        <v>4033.302</v>
      </c>
      <c r="I16" s="208">
        <v>60</v>
      </c>
      <c r="J16" s="239">
        <v>12</v>
      </c>
      <c r="K16" s="240">
        <f t="shared" si="6"/>
        <v>38448</v>
      </c>
      <c r="L16" s="240">
        <f t="shared" si="7"/>
        <v>45471.702</v>
      </c>
      <c r="M16" s="245"/>
      <c r="N16" s="224" t="s">
        <v>580</v>
      </c>
      <c r="O16" s="241"/>
    </row>
    <row r="17" s="197" customFormat="1" ht="22.5" customHeight="1" spans="1:15">
      <c r="A17" s="205" t="s">
        <v>590</v>
      </c>
      <c r="B17" s="206">
        <v>1</v>
      </c>
      <c r="C17" s="207">
        <v>22.4</v>
      </c>
      <c r="D17" s="206" t="s">
        <v>17</v>
      </c>
      <c r="E17" s="208">
        <v>56</v>
      </c>
      <c r="F17" s="209">
        <f t="shared" si="4"/>
        <v>1254.4</v>
      </c>
      <c r="G17" s="208">
        <v>75.53</v>
      </c>
      <c r="H17" s="209">
        <f t="shared" si="5"/>
        <v>1691.872</v>
      </c>
      <c r="I17" s="208">
        <v>60</v>
      </c>
      <c r="J17" s="239">
        <v>12</v>
      </c>
      <c r="K17" s="240">
        <f t="shared" si="6"/>
        <v>16128</v>
      </c>
      <c r="L17" s="240">
        <f t="shared" si="7"/>
        <v>19074.272</v>
      </c>
      <c r="M17" s="245"/>
      <c r="N17" s="224" t="s">
        <v>580</v>
      </c>
      <c r="O17" s="241"/>
    </row>
    <row r="18" s="197" customFormat="1" ht="22.5" customHeight="1" spans="1:15">
      <c r="A18" s="205" t="s">
        <v>591</v>
      </c>
      <c r="B18" s="206">
        <v>1</v>
      </c>
      <c r="C18" s="207">
        <v>14.1</v>
      </c>
      <c r="D18" s="206" t="s">
        <v>17</v>
      </c>
      <c r="E18" s="208">
        <v>56</v>
      </c>
      <c r="F18" s="209">
        <f t="shared" si="4"/>
        <v>789.6</v>
      </c>
      <c r="G18" s="208">
        <v>75.53</v>
      </c>
      <c r="H18" s="209">
        <f t="shared" si="5"/>
        <v>1064.973</v>
      </c>
      <c r="I18" s="208">
        <v>60</v>
      </c>
      <c r="J18" s="239">
        <v>12</v>
      </c>
      <c r="K18" s="240">
        <f t="shared" si="6"/>
        <v>10152</v>
      </c>
      <c r="L18" s="240">
        <f t="shared" si="7"/>
        <v>12006.573</v>
      </c>
      <c r="M18" s="245"/>
      <c r="N18" s="224" t="s">
        <v>580</v>
      </c>
      <c r="O18" s="241"/>
    </row>
    <row r="19" s="197" customFormat="1" ht="22.5" customHeight="1" spans="1:15">
      <c r="A19" s="205" t="s">
        <v>592</v>
      </c>
      <c r="B19" s="206">
        <v>1</v>
      </c>
      <c r="C19" s="207">
        <v>70.2</v>
      </c>
      <c r="D19" s="206" t="s">
        <v>17</v>
      </c>
      <c r="E19" s="208">
        <v>56</v>
      </c>
      <c r="F19" s="209">
        <f t="shared" si="4"/>
        <v>3931.2</v>
      </c>
      <c r="G19" s="208">
        <v>75.53</v>
      </c>
      <c r="H19" s="209">
        <f t="shared" si="5"/>
        <v>5302.206</v>
      </c>
      <c r="I19" s="208">
        <v>60</v>
      </c>
      <c r="J19" s="239">
        <v>12</v>
      </c>
      <c r="K19" s="240">
        <f t="shared" si="6"/>
        <v>50544</v>
      </c>
      <c r="L19" s="240">
        <f t="shared" si="7"/>
        <v>59777.406</v>
      </c>
      <c r="M19" s="245"/>
      <c r="N19" s="224" t="s">
        <v>580</v>
      </c>
      <c r="O19" s="241"/>
    </row>
    <row r="20" s="197" customFormat="1" ht="22.5" customHeight="1" spans="1:15">
      <c r="A20" s="205" t="s">
        <v>593</v>
      </c>
      <c r="B20" s="206">
        <v>1</v>
      </c>
      <c r="C20" s="207">
        <v>12.6</v>
      </c>
      <c r="D20" s="206" t="s">
        <v>17</v>
      </c>
      <c r="E20" s="208">
        <v>56</v>
      </c>
      <c r="F20" s="209">
        <f t="shared" si="4"/>
        <v>705.6</v>
      </c>
      <c r="G20" s="208">
        <v>75.53</v>
      </c>
      <c r="H20" s="209">
        <f t="shared" si="5"/>
        <v>951.678</v>
      </c>
      <c r="I20" s="208">
        <v>60</v>
      </c>
      <c r="J20" s="239">
        <v>12</v>
      </c>
      <c r="K20" s="240">
        <f t="shared" si="6"/>
        <v>9072</v>
      </c>
      <c r="L20" s="240">
        <f t="shared" si="7"/>
        <v>10729.278</v>
      </c>
      <c r="M20" s="245"/>
      <c r="N20" s="224" t="s">
        <v>580</v>
      </c>
      <c r="O20" s="241"/>
    </row>
    <row r="21" s="197" customFormat="1" ht="22.5" customHeight="1" spans="1:15">
      <c r="A21" s="205" t="s">
        <v>594</v>
      </c>
      <c r="B21" s="206">
        <v>1</v>
      </c>
      <c r="C21" s="207">
        <v>20.9</v>
      </c>
      <c r="D21" s="206" t="s">
        <v>17</v>
      </c>
      <c r="E21" s="208">
        <v>56</v>
      </c>
      <c r="F21" s="209">
        <f t="shared" si="4"/>
        <v>1170.4</v>
      </c>
      <c r="G21" s="208">
        <v>75.53</v>
      </c>
      <c r="H21" s="209">
        <f t="shared" si="5"/>
        <v>1578.577</v>
      </c>
      <c r="I21" s="208">
        <v>60</v>
      </c>
      <c r="J21" s="239">
        <v>12</v>
      </c>
      <c r="K21" s="240">
        <f t="shared" si="6"/>
        <v>15048</v>
      </c>
      <c r="L21" s="240">
        <f t="shared" si="7"/>
        <v>17796.977</v>
      </c>
      <c r="M21" s="245"/>
      <c r="N21" s="224" t="s">
        <v>580</v>
      </c>
      <c r="O21" s="241"/>
    </row>
    <row r="22" s="197" customFormat="1" ht="22.5" customHeight="1" spans="1:15">
      <c r="A22" s="205" t="s">
        <v>595</v>
      </c>
      <c r="B22" s="206">
        <v>1</v>
      </c>
      <c r="C22" s="207">
        <v>53.6</v>
      </c>
      <c r="D22" s="206" t="s">
        <v>17</v>
      </c>
      <c r="E22" s="208">
        <v>56</v>
      </c>
      <c r="F22" s="209">
        <f t="shared" si="4"/>
        <v>3001.6</v>
      </c>
      <c r="G22" s="208">
        <v>75.53</v>
      </c>
      <c r="H22" s="209">
        <f t="shared" si="5"/>
        <v>4048.408</v>
      </c>
      <c r="I22" s="208">
        <v>60</v>
      </c>
      <c r="J22" s="239">
        <v>12</v>
      </c>
      <c r="K22" s="240">
        <f t="shared" si="6"/>
        <v>38592</v>
      </c>
      <c r="L22" s="240">
        <f t="shared" si="7"/>
        <v>45642.008</v>
      </c>
      <c r="M22" s="245"/>
      <c r="N22" s="224" t="s">
        <v>580</v>
      </c>
      <c r="O22" s="241"/>
    </row>
    <row r="23" s="197" customFormat="1" ht="22.5" customHeight="1" spans="1:15">
      <c r="A23" s="205" t="s">
        <v>596</v>
      </c>
      <c r="B23" s="206">
        <v>1</v>
      </c>
      <c r="C23" s="207">
        <v>27.6</v>
      </c>
      <c r="D23" s="206" t="s">
        <v>17</v>
      </c>
      <c r="E23" s="208">
        <v>56</v>
      </c>
      <c r="F23" s="209">
        <f t="shared" si="4"/>
        <v>1545.6</v>
      </c>
      <c r="G23" s="208">
        <v>75.53</v>
      </c>
      <c r="H23" s="209">
        <f t="shared" si="5"/>
        <v>2084.628</v>
      </c>
      <c r="I23" s="208">
        <v>60</v>
      </c>
      <c r="J23" s="239">
        <v>12</v>
      </c>
      <c r="K23" s="240">
        <f t="shared" si="6"/>
        <v>19872</v>
      </c>
      <c r="L23" s="240">
        <f t="shared" si="7"/>
        <v>23502.228</v>
      </c>
      <c r="M23" s="245"/>
      <c r="N23" s="224" t="s">
        <v>580</v>
      </c>
      <c r="O23" s="241"/>
    </row>
    <row r="24" s="197" customFormat="1" ht="22.5" customHeight="1" spans="1:15">
      <c r="A24" s="205" t="s">
        <v>597</v>
      </c>
      <c r="B24" s="206">
        <v>1</v>
      </c>
      <c r="C24" s="207">
        <v>21</v>
      </c>
      <c r="D24" s="206" t="s">
        <v>17</v>
      </c>
      <c r="E24" s="208">
        <v>56</v>
      </c>
      <c r="F24" s="209">
        <f t="shared" si="4"/>
        <v>1176</v>
      </c>
      <c r="G24" s="208">
        <v>75.53</v>
      </c>
      <c r="H24" s="209">
        <f t="shared" si="5"/>
        <v>1586.13</v>
      </c>
      <c r="I24" s="208">
        <v>60</v>
      </c>
      <c r="J24" s="239">
        <v>12</v>
      </c>
      <c r="K24" s="240">
        <f t="shared" si="6"/>
        <v>15120</v>
      </c>
      <c r="L24" s="240">
        <f t="shared" si="7"/>
        <v>17882.13</v>
      </c>
      <c r="M24" s="245"/>
      <c r="N24" s="224" t="s">
        <v>580</v>
      </c>
      <c r="O24" s="241"/>
    </row>
    <row r="25" s="197" customFormat="1" ht="22.5" customHeight="1" spans="1:15">
      <c r="A25" s="214" t="s">
        <v>598</v>
      </c>
      <c r="B25" s="208">
        <v>2</v>
      </c>
      <c r="C25" s="208">
        <v>134</v>
      </c>
      <c r="D25" s="208"/>
      <c r="E25" s="208">
        <v>28</v>
      </c>
      <c r="F25" s="209">
        <f t="shared" si="4"/>
        <v>3752</v>
      </c>
      <c r="G25" s="208">
        <v>0</v>
      </c>
      <c r="H25" s="209">
        <f t="shared" si="5"/>
        <v>0</v>
      </c>
      <c r="I25" s="208">
        <v>30</v>
      </c>
      <c r="J25" s="239">
        <v>12</v>
      </c>
      <c r="K25" s="240">
        <f t="shared" si="6"/>
        <v>48240</v>
      </c>
      <c r="L25" s="240">
        <f t="shared" si="7"/>
        <v>51992</v>
      </c>
      <c r="M25" s="245"/>
      <c r="N25" s="224" t="s">
        <v>580</v>
      </c>
      <c r="O25" s="250"/>
    </row>
    <row r="26" s="197" customFormat="1" ht="22.5" customHeight="1" spans="1:15">
      <c r="A26" s="215" t="s">
        <v>599</v>
      </c>
      <c r="B26" s="216"/>
      <c r="C26" s="216">
        <v>700</v>
      </c>
      <c r="D26" s="216" t="s">
        <v>31</v>
      </c>
      <c r="E26" s="208">
        <f>56</f>
        <v>56</v>
      </c>
      <c r="F26" s="209">
        <f t="shared" si="4"/>
        <v>39200</v>
      </c>
      <c r="G26" s="208">
        <v>75.53</v>
      </c>
      <c r="H26" s="209">
        <f t="shared" si="5"/>
        <v>52871</v>
      </c>
      <c r="I26" s="208">
        <v>60</v>
      </c>
      <c r="J26" s="239">
        <v>12</v>
      </c>
      <c r="K26" s="209">
        <f t="shared" si="6"/>
        <v>504000</v>
      </c>
      <c r="L26" s="209">
        <f t="shared" si="7"/>
        <v>596071</v>
      </c>
      <c r="M26" s="245"/>
      <c r="N26" s="251" t="s">
        <v>580</v>
      </c>
      <c r="O26" s="252"/>
    </row>
    <row r="27" s="198" customFormat="1" ht="22.5" customHeight="1" spans="1:15">
      <c r="A27" s="217" t="s">
        <v>23</v>
      </c>
      <c r="B27" s="218"/>
      <c r="C27" s="219"/>
      <c r="D27" s="218"/>
      <c r="E27" s="220"/>
      <c r="F27" s="221">
        <f>SUM(F5:F26)</f>
        <v>76075.58</v>
      </c>
      <c r="G27" s="221"/>
      <c r="H27" s="221">
        <f t="shared" ref="H27:L27" si="8">SUM(H5:H26)</f>
        <v>97573.228525</v>
      </c>
      <c r="I27" s="221"/>
      <c r="J27" s="221"/>
      <c r="K27" s="221">
        <f t="shared" si="8"/>
        <v>978114.6</v>
      </c>
      <c r="L27" s="221">
        <f t="shared" si="8"/>
        <v>1151763.408525</v>
      </c>
      <c r="M27" s="253"/>
      <c r="N27" s="254" t="s">
        <v>580</v>
      </c>
      <c r="O27" s="255"/>
    </row>
    <row r="28" s="197" customFormat="1" ht="22.5" customHeight="1" spans="1:16">
      <c r="A28" s="205" t="s">
        <v>600</v>
      </c>
      <c r="B28" s="206"/>
      <c r="C28" s="222">
        <v>1093</v>
      </c>
      <c r="D28" s="206" t="s">
        <v>17</v>
      </c>
      <c r="E28" s="208">
        <v>56</v>
      </c>
      <c r="F28" s="209">
        <f t="shared" si="4"/>
        <v>61208</v>
      </c>
      <c r="G28" s="208">
        <v>75.53</v>
      </c>
      <c r="H28" s="209">
        <f t="shared" si="5"/>
        <v>82554.29</v>
      </c>
      <c r="I28" s="208">
        <v>60</v>
      </c>
      <c r="J28" s="239">
        <v>12</v>
      </c>
      <c r="K28" s="240">
        <f t="shared" si="6"/>
        <v>786960</v>
      </c>
      <c r="L28" s="244">
        <f t="shared" si="7"/>
        <v>930722.29</v>
      </c>
      <c r="M28" s="245"/>
      <c r="N28" s="256" t="s">
        <v>580</v>
      </c>
      <c r="O28" s="257"/>
      <c r="P28" s="258"/>
    </row>
    <row r="29" s="199" customFormat="1" ht="22.5" customHeight="1" spans="1:15">
      <c r="A29" s="217" t="s">
        <v>23</v>
      </c>
      <c r="B29" s="218"/>
      <c r="C29" s="223"/>
      <c r="D29" s="218"/>
      <c r="E29" s="220"/>
      <c r="F29" s="221">
        <f>SUM(F28)</f>
        <v>61208</v>
      </c>
      <c r="G29" s="221"/>
      <c r="H29" s="221">
        <f t="shared" ref="H29:L29" si="9">SUM(H28)</f>
        <v>82554.29</v>
      </c>
      <c r="I29" s="221"/>
      <c r="J29" s="221"/>
      <c r="K29" s="221">
        <f t="shared" si="9"/>
        <v>786960</v>
      </c>
      <c r="L29" s="221">
        <f t="shared" si="9"/>
        <v>930722.29</v>
      </c>
      <c r="M29" s="253"/>
      <c r="N29" s="259" t="s">
        <v>580</v>
      </c>
      <c r="O29" s="255"/>
    </row>
    <row r="30" s="197" customFormat="1" ht="22.5" customHeight="1" spans="1:15">
      <c r="A30" s="205" t="s">
        <v>601</v>
      </c>
      <c r="B30" s="224">
        <v>1</v>
      </c>
      <c r="C30" s="224">
        <v>22</v>
      </c>
      <c r="D30" s="206" t="s">
        <v>17</v>
      </c>
      <c r="E30" s="208">
        <v>56</v>
      </c>
      <c r="F30" s="209">
        <f t="shared" si="4"/>
        <v>1232</v>
      </c>
      <c r="G30" s="208">
        <v>75.53</v>
      </c>
      <c r="H30" s="209">
        <f t="shared" si="5"/>
        <v>1661.66</v>
      </c>
      <c r="I30" s="208">
        <v>60</v>
      </c>
      <c r="J30" s="239">
        <v>12</v>
      </c>
      <c r="K30" s="240">
        <f t="shared" si="6"/>
        <v>15840</v>
      </c>
      <c r="L30" s="240">
        <f t="shared" si="7"/>
        <v>18733.66</v>
      </c>
      <c r="M30" s="245"/>
      <c r="N30" s="224" t="s">
        <v>602</v>
      </c>
      <c r="O30" s="246"/>
    </row>
    <row r="31" s="197" customFormat="1" ht="22.5" customHeight="1" spans="1:15">
      <c r="A31" s="205" t="s">
        <v>603</v>
      </c>
      <c r="B31" s="206">
        <v>1</v>
      </c>
      <c r="C31" s="206">
        <v>56</v>
      </c>
      <c r="D31" s="206" t="s">
        <v>17</v>
      </c>
      <c r="E31" s="208">
        <v>56</v>
      </c>
      <c r="F31" s="209">
        <f t="shared" si="4"/>
        <v>3136</v>
      </c>
      <c r="G31" s="208">
        <v>75.53</v>
      </c>
      <c r="H31" s="209">
        <f t="shared" si="5"/>
        <v>4229.68</v>
      </c>
      <c r="I31" s="208">
        <v>60</v>
      </c>
      <c r="J31" s="239">
        <v>12</v>
      </c>
      <c r="K31" s="240">
        <f t="shared" si="6"/>
        <v>40320</v>
      </c>
      <c r="L31" s="240">
        <f t="shared" si="7"/>
        <v>47685.68</v>
      </c>
      <c r="M31" s="245"/>
      <c r="N31" s="224" t="s">
        <v>602</v>
      </c>
      <c r="O31" s="250"/>
    </row>
    <row r="32" s="197" customFormat="1" ht="22.5" customHeight="1" spans="1:15">
      <c r="A32" s="205" t="s">
        <v>604</v>
      </c>
      <c r="B32" s="206">
        <v>1</v>
      </c>
      <c r="C32" s="206">
        <v>275</v>
      </c>
      <c r="D32" s="206" t="s">
        <v>60</v>
      </c>
      <c r="E32" s="208">
        <v>0</v>
      </c>
      <c r="F32" s="209">
        <f t="shared" si="4"/>
        <v>0</v>
      </c>
      <c r="G32" s="208">
        <v>0</v>
      </c>
      <c r="H32" s="209">
        <f t="shared" si="5"/>
        <v>0</v>
      </c>
      <c r="I32" s="208">
        <v>60</v>
      </c>
      <c r="J32" s="239">
        <v>12</v>
      </c>
      <c r="K32" s="240">
        <f t="shared" si="6"/>
        <v>198000</v>
      </c>
      <c r="L32" s="240">
        <f t="shared" si="7"/>
        <v>198000</v>
      </c>
      <c r="M32" s="245"/>
      <c r="N32" s="224" t="s">
        <v>602</v>
      </c>
      <c r="O32" s="250" t="s">
        <v>40</v>
      </c>
    </row>
    <row r="33" s="197" customFormat="1" ht="22.5" customHeight="1" spans="1:15">
      <c r="A33" s="205" t="s">
        <v>604</v>
      </c>
      <c r="B33" s="206">
        <v>1</v>
      </c>
      <c r="C33" s="206">
        <v>80</v>
      </c>
      <c r="D33" s="206" t="s">
        <v>60</v>
      </c>
      <c r="E33" s="208">
        <v>0</v>
      </c>
      <c r="F33" s="209">
        <f t="shared" si="4"/>
        <v>0</v>
      </c>
      <c r="G33" s="208">
        <v>0</v>
      </c>
      <c r="H33" s="209">
        <f t="shared" si="5"/>
        <v>0</v>
      </c>
      <c r="I33" s="208">
        <v>60</v>
      </c>
      <c r="J33" s="239">
        <v>12</v>
      </c>
      <c r="K33" s="240">
        <f t="shared" si="6"/>
        <v>57600</v>
      </c>
      <c r="L33" s="240">
        <f t="shared" si="7"/>
        <v>57600</v>
      </c>
      <c r="M33" s="245"/>
      <c r="N33" s="224" t="s">
        <v>602</v>
      </c>
      <c r="O33" s="250" t="s">
        <v>40</v>
      </c>
    </row>
    <row r="34" s="197" customFormat="1" ht="22.5" customHeight="1" spans="1:15">
      <c r="A34" s="205" t="s">
        <v>604</v>
      </c>
      <c r="B34" s="206"/>
      <c r="C34" s="206">
        <v>59</v>
      </c>
      <c r="D34" s="206" t="s">
        <v>60</v>
      </c>
      <c r="E34" s="208">
        <v>0</v>
      </c>
      <c r="F34" s="209">
        <f t="shared" si="4"/>
        <v>0</v>
      </c>
      <c r="G34" s="208">
        <v>0</v>
      </c>
      <c r="H34" s="209">
        <f t="shared" si="5"/>
        <v>0</v>
      </c>
      <c r="I34" s="208">
        <v>60</v>
      </c>
      <c r="J34" s="239">
        <v>12</v>
      </c>
      <c r="K34" s="240">
        <f t="shared" si="6"/>
        <v>42480</v>
      </c>
      <c r="L34" s="240">
        <f t="shared" si="7"/>
        <v>42480</v>
      </c>
      <c r="M34" s="245"/>
      <c r="N34" s="224" t="s">
        <v>602</v>
      </c>
      <c r="O34" s="250" t="s">
        <v>40</v>
      </c>
    </row>
    <row r="35" s="197" customFormat="1" ht="22.5" customHeight="1" spans="1:15">
      <c r="A35" s="205" t="s">
        <v>604</v>
      </c>
      <c r="B35" s="206"/>
      <c r="C35" s="206">
        <v>52</v>
      </c>
      <c r="D35" s="206" t="s">
        <v>60</v>
      </c>
      <c r="E35" s="208">
        <v>0</v>
      </c>
      <c r="F35" s="209">
        <f t="shared" si="4"/>
        <v>0</v>
      </c>
      <c r="G35" s="208">
        <v>0</v>
      </c>
      <c r="H35" s="209">
        <f t="shared" si="5"/>
        <v>0</v>
      </c>
      <c r="I35" s="208">
        <v>60</v>
      </c>
      <c r="J35" s="239">
        <v>12</v>
      </c>
      <c r="K35" s="240">
        <f t="shared" si="6"/>
        <v>37440</v>
      </c>
      <c r="L35" s="240">
        <f t="shared" si="7"/>
        <v>37440</v>
      </c>
      <c r="M35" s="245"/>
      <c r="N35" s="224" t="s">
        <v>602</v>
      </c>
      <c r="O35" s="250" t="s">
        <v>40</v>
      </c>
    </row>
    <row r="36" s="197" customFormat="1" ht="22.5" customHeight="1" spans="1:15">
      <c r="A36" s="205" t="s">
        <v>604</v>
      </c>
      <c r="B36" s="206">
        <v>1</v>
      </c>
      <c r="C36" s="206">
        <v>6.75</v>
      </c>
      <c r="D36" s="206" t="s">
        <v>60</v>
      </c>
      <c r="E36" s="208">
        <v>0</v>
      </c>
      <c r="F36" s="209">
        <f t="shared" si="4"/>
        <v>0</v>
      </c>
      <c r="G36" s="208">
        <v>0</v>
      </c>
      <c r="H36" s="209">
        <f t="shared" si="5"/>
        <v>0</v>
      </c>
      <c r="I36" s="208">
        <v>60</v>
      </c>
      <c r="J36" s="239">
        <v>12</v>
      </c>
      <c r="K36" s="240">
        <f t="shared" si="6"/>
        <v>4860</v>
      </c>
      <c r="L36" s="240">
        <f t="shared" si="7"/>
        <v>4860</v>
      </c>
      <c r="M36" s="245"/>
      <c r="N36" s="224" t="s">
        <v>602</v>
      </c>
      <c r="O36" s="250" t="s">
        <v>40</v>
      </c>
    </row>
    <row r="37" s="197" customFormat="1" ht="22.5" customHeight="1" spans="1:15">
      <c r="A37" s="205" t="s">
        <v>604</v>
      </c>
      <c r="B37" s="206"/>
      <c r="C37" s="206">
        <v>654.5</v>
      </c>
      <c r="D37" s="206" t="s">
        <v>60</v>
      </c>
      <c r="E37" s="208">
        <v>0</v>
      </c>
      <c r="F37" s="209">
        <f t="shared" si="4"/>
        <v>0</v>
      </c>
      <c r="G37" s="208">
        <v>0</v>
      </c>
      <c r="H37" s="209">
        <f t="shared" si="5"/>
        <v>0</v>
      </c>
      <c r="I37" s="208">
        <v>60</v>
      </c>
      <c r="J37" s="239">
        <v>12</v>
      </c>
      <c r="K37" s="240">
        <f t="shared" si="6"/>
        <v>471240</v>
      </c>
      <c r="L37" s="240">
        <f t="shared" si="7"/>
        <v>471240</v>
      </c>
      <c r="M37" s="245"/>
      <c r="N37" s="224" t="s">
        <v>602</v>
      </c>
      <c r="O37" s="250" t="s">
        <v>40</v>
      </c>
    </row>
    <row r="38" s="197" customFormat="1" ht="22.5" customHeight="1" spans="1:15">
      <c r="A38" s="205" t="s">
        <v>566</v>
      </c>
      <c r="B38" s="206"/>
      <c r="C38" s="206">
        <v>55</v>
      </c>
      <c r="D38" s="206"/>
      <c r="E38" s="208">
        <v>0</v>
      </c>
      <c r="F38" s="209">
        <f t="shared" si="4"/>
        <v>0</v>
      </c>
      <c r="G38" s="208">
        <v>0</v>
      </c>
      <c r="H38" s="209">
        <f t="shared" si="5"/>
        <v>0</v>
      </c>
      <c r="I38" s="208">
        <v>60</v>
      </c>
      <c r="J38" s="239">
        <v>12</v>
      </c>
      <c r="K38" s="240">
        <f t="shared" si="6"/>
        <v>39600</v>
      </c>
      <c r="L38" s="240">
        <f t="shared" si="7"/>
        <v>39600</v>
      </c>
      <c r="M38" s="245"/>
      <c r="N38" s="224" t="s">
        <v>602</v>
      </c>
      <c r="O38" s="250" t="s">
        <v>40</v>
      </c>
    </row>
    <row r="39" s="197" customFormat="1" ht="22.5" customHeight="1" spans="1:15">
      <c r="A39" s="225" t="s">
        <v>23</v>
      </c>
      <c r="B39" s="226"/>
      <c r="C39" s="226"/>
      <c r="D39" s="226"/>
      <c r="E39" s="227"/>
      <c r="F39" s="228">
        <f>SUM(F30:F38)</f>
        <v>4368</v>
      </c>
      <c r="G39" s="228"/>
      <c r="H39" s="228">
        <f t="shared" ref="H39:L39" si="10">SUM(H30:H38)</f>
        <v>5891.34</v>
      </c>
      <c r="I39" s="228"/>
      <c r="J39" s="228"/>
      <c r="K39" s="228">
        <f t="shared" si="10"/>
        <v>907380</v>
      </c>
      <c r="L39" s="228">
        <f t="shared" si="10"/>
        <v>917639.34</v>
      </c>
      <c r="M39" s="253"/>
      <c r="N39" s="259" t="s">
        <v>602</v>
      </c>
      <c r="O39" s="260"/>
    </row>
    <row r="40" ht="29.25" customHeight="1" spans="1:15">
      <c r="A40" s="229" t="s">
        <v>190</v>
      </c>
      <c r="B40" s="230"/>
      <c r="C40" s="231"/>
      <c r="D40" s="230"/>
      <c r="E40" s="230"/>
      <c r="F40" s="232">
        <f>F27+F29+F39</f>
        <v>141651.58</v>
      </c>
      <c r="G40" s="232"/>
      <c r="H40" s="232">
        <f t="shared" ref="H40:L40" si="11">H27+H29+H39</f>
        <v>186018.858525</v>
      </c>
      <c r="I40" s="232"/>
      <c r="J40" s="232"/>
      <c r="K40" s="232">
        <f t="shared" si="11"/>
        <v>2672454.6</v>
      </c>
      <c r="L40" s="232">
        <f t="shared" si="11"/>
        <v>3000125.038525</v>
      </c>
      <c r="M40" s="261"/>
      <c r="N40" s="262"/>
      <c r="O40" s="263"/>
    </row>
    <row r="41" ht="18.75" customHeight="1" spans="1:16">
      <c r="A41" s="233" t="s">
        <v>191</v>
      </c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64"/>
    </row>
    <row r="42" s="63" customFormat="1" ht="23.25" customHeight="1" spans="1:15">
      <c r="A42" s="63" t="s">
        <v>192</v>
      </c>
      <c r="B42" s="234"/>
      <c r="C42" s="234"/>
      <c r="D42" s="234"/>
      <c r="E42" s="234"/>
      <c r="F42" s="235"/>
      <c r="G42" s="234"/>
      <c r="H42" s="235"/>
      <c r="I42" s="234"/>
      <c r="J42" s="234"/>
      <c r="K42" s="235"/>
      <c r="L42" s="235"/>
      <c r="M42" s="235"/>
      <c r="N42" s="234"/>
      <c r="O42" s="234"/>
    </row>
    <row r="44" ht="33.95" customHeight="1" spans="1:10">
      <c r="A44" s="200" t="s">
        <v>605</v>
      </c>
      <c r="D44" s="236" t="s">
        <v>193</v>
      </c>
      <c r="E44" s="236"/>
      <c r="F44" s="202">
        <f>F40-F45</f>
        <v>137283.58</v>
      </c>
      <c r="G44" s="237" t="s">
        <v>194</v>
      </c>
      <c r="H44" s="237"/>
      <c r="I44" s="265">
        <f>H40-I45</f>
        <v>180127.518525</v>
      </c>
      <c r="J44" s="265"/>
    </row>
    <row r="45" ht="26.25" customHeight="1" spans="4:10">
      <c r="D45" s="236" t="s">
        <v>317</v>
      </c>
      <c r="E45" s="236"/>
      <c r="F45" s="202">
        <f>F30+F31</f>
        <v>4368</v>
      </c>
      <c r="G45" s="237" t="s">
        <v>541</v>
      </c>
      <c r="H45" s="237"/>
      <c r="I45" s="266">
        <f>H30+H31</f>
        <v>5891.34</v>
      </c>
      <c r="J45" s="266"/>
    </row>
    <row r="46" ht="26.25" customHeight="1"/>
    <row r="47" ht="26.25" customHeight="1"/>
    <row r="48" ht="26.25" customHeight="1"/>
    <row r="49" ht="26.25" customHeight="1" spans="1:1">
      <c r="A49" s="238"/>
    </row>
    <row r="50" ht="26.25" customHeight="1"/>
    <row r="51" ht="26.25" customHeight="1"/>
    <row r="52" ht="26.25" customHeight="1"/>
    <row r="53" ht="26.25" customHeight="1"/>
    <row r="54" ht="26.25" customHeight="1"/>
  </sheetData>
  <mergeCells count="6">
    <mergeCell ref="A1:O1"/>
    <mergeCell ref="A41:O41"/>
    <mergeCell ref="G44:H44"/>
    <mergeCell ref="I44:J44"/>
    <mergeCell ref="G45:H45"/>
    <mergeCell ref="I45:J45"/>
  </mergeCells>
  <pageMargins left="0.354330708661417" right="0.196850393700787" top="0.511811023622047" bottom="0.354330708661417" header="0.31496062992126" footer="0.236220472440945"/>
  <pageSetup paperSize="9" scale="82" orientation="landscape" horizontalDpi="1200" verticalDpi="1200"/>
  <headerFooter alignWithMargins="0"/>
  <ignoredErrors>
    <ignoredError sqref="L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selection activeCell="Q19" sqref="Q19"/>
    </sheetView>
  </sheetViews>
  <sheetFormatPr defaultColWidth="8.625" defaultRowHeight="16.5"/>
  <cols>
    <col min="1" max="1" width="8.625" style="149"/>
    <col min="2" max="2" width="5.25" style="149" customWidth="1"/>
    <col min="3" max="3" width="6.5" style="149" customWidth="1"/>
    <col min="4" max="4" width="8.625" style="149"/>
    <col min="5" max="5" width="5.875" style="149" customWidth="1"/>
    <col min="6" max="6" width="9.875" style="150" customWidth="1"/>
    <col min="7" max="7" width="6.25" style="149" customWidth="1"/>
    <col min="8" max="8" width="8" style="150" customWidth="1"/>
    <col min="9" max="9" width="7.25" style="149" customWidth="1"/>
    <col min="10" max="10" width="6.75" style="149" customWidth="1"/>
    <col min="11" max="11" width="10.5" style="150" customWidth="1"/>
    <col min="12" max="12" width="11.25" style="150" customWidth="1"/>
    <col min="13" max="13" width="12.375" style="150" customWidth="1"/>
    <col min="14" max="14" width="10.625" style="149" customWidth="1"/>
    <col min="15" max="15" width="9.625" style="149" customWidth="1"/>
    <col min="16" max="16" width="8.625" style="149"/>
    <col min="17" max="17" width="9.375" style="2" customWidth="1"/>
    <col min="18" max="16384" width="8.625" style="2"/>
  </cols>
  <sheetData>
    <row r="1" ht="24.75" customHeight="1" spans="1:16">
      <c r="A1" s="151" t="s">
        <v>606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74"/>
    </row>
    <row r="2" ht="93" customHeight="1" spans="1:16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34" t="s">
        <v>13</v>
      </c>
      <c r="N2" s="35" t="s">
        <v>14</v>
      </c>
      <c r="O2" s="36" t="s">
        <v>15</v>
      </c>
      <c r="P2" s="2"/>
    </row>
    <row r="3" s="146" customFormat="1" ht="22.5" customHeight="1" spans="1:16">
      <c r="A3" s="152" t="s">
        <v>607</v>
      </c>
      <c r="B3" s="152">
        <v>1</v>
      </c>
      <c r="C3" s="152">
        <v>22</v>
      </c>
      <c r="D3" s="152" t="s">
        <v>17</v>
      </c>
      <c r="E3" s="152">
        <v>0</v>
      </c>
      <c r="F3" s="153">
        <f>C3*E3</f>
        <v>0</v>
      </c>
      <c r="G3" s="152">
        <v>0</v>
      </c>
      <c r="H3" s="153">
        <f>G3*C3</f>
        <v>0</v>
      </c>
      <c r="I3" s="152">
        <v>0</v>
      </c>
      <c r="J3" s="152">
        <v>0</v>
      </c>
      <c r="K3" s="153">
        <f>C3*I3*J3</f>
        <v>0</v>
      </c>
      <c r="L3" s="153">
        <f>F3+H3+K3</f>
        <v>0</v>
      </c>
      <c r="M3" s="153"/>
      <c r="N3" s="152" t="s">
        <v>22</v>
      </c>
      <c r="O3" s="175"/>
      <c r="P3" s="176"/>
    </row>
    <row r="4" s="146" customFormat="1" ht="22.5" customHeight="1" spans="1:16">
      <c r="A4" s="154" t="s">
        <v>23</v>
      </c>
      <c r="B4" s="155"/>
      <c r="C4" s="155"/>
      <c r="D4" s="155"/>
      <c r="E4" s="155"/>
      <c r="F4" s="156"/>
      <c r="G4" s="155"/>
      <c r="H4" s="156"/>
      <c r="I4" s="155"/>
      <c r="J4" s="155"/>
      <c r="K4" s="156"/>
      <c r="L4" s="156"/>
      <c r="M4" s="153"/>
      <c r="N4" s="152"/>
      <c r="O4" s="175"/>
      <c r="P4" s="176"/>
    </row>
    <row r="5" s="146" customFormat="1" ht="22.5" customHeight="1" spans="1:16">
      <c r="A5" s="157" t="s">
        <v>608</v>
      </c>
      <c r="B5" s="157">
        <v>1</v>
      </c>
      <c r="C5" s="157">
        <v>22</v>
      </c>
      <c r="D5" s="157" t="s">
        <v>17</v>
      </c>
      <c r="E5" s="152">
        <v>56</v>
      </c>
      <c r="F5" s="153">
        <f t="shared" ref="F5:F18" si="0">C5*E5</f>
        <v>1232</v>
      </c>
      <c r="G5" s="152">
        <v>0</v>
      </c>
      <c r="H5" s="153">
        <f>G5*C5</f>
        <v>0</v>
      </c>
      <c r="I5" s="152">
        <v>60</v>
      </c>
      <c r="J5" s="152">
        <v>12</v>
      </c>
      <c r="K5" s="153">
        <f t="shared" ref="K5:K18" si="1">C5*I5*J5</f>
        <v>15840</v>
      </c>
      <c r="L5" s="153">
        <f>F5+H5+K5</f>
        <v>17072</v>
      </c>
      <c r="M5" s="153"/>
      <c r="N5" s="152" t="s">
        <v>609</v>
      </c>
      <c r="O5" s="177"/>
      <c r="P5" s="176"/>
    </row>
    <row r="6" s="146" customFormat="1" ht="22.5" customHeight="1" spans="1:16">
      <c r="A6" s="152" t="s">
        <v>610</v>
      </c>
      <c r="B6" s="152">
        <v>2</v>
      </c>
      <c r="C6" s="152">
        <v>44</v>
      </c>
      <c r="D6" s="152" t="s">
        <v>17</v>
      </c>
      <c r="E6" s="152">
        <v>56</v>
      </c>
      <c r="F6" s="153">
        <f t="shared" si="0"/>
        <v>2464</v>
      </c>
      <c r="G6" s="152">
        <v>0</v>
      </c>
      <c r="H6" s="153">
        <f>G6*C6</f>
        <v>0</v>
      </c>
      <c r="I6" s="152">
        <v>60</v>
      </c>
      <c r="J6" s="152">
        <v>12</v>
      </c>
      <c r="K6" s="153">
        <f t="shared" si="1"/>
        <v>31680</v>
      </c>
      <c r="L6" s="153">
        <f>F6+H6+K6</f>
        <v>34144</v>
      </c>
      <c r="M6" s="153"/>
      <c r="N6" s="152" t="s">
        <v>609</v>
      </c>
      <c r="O6" s="175"/>
      <c r="P6" s="176"/>
    </row>
    <row r="7" s="147" customFormat="1" ht="22.5" customHeight="1" spans="1:16">
      <c r="A7" s="158" t="s">
        <v>23</v>
      </c>
      <c r="B7" s="158"/>
      <c r="C7" s="158"/>
      <c r="D7" s="158"/>
      <c r="E7" s="158"/>
      <c r="F7" s="159">
        <f>SUM(F5:F6)</f>
        <v>3696</v>
      </c>
      <c r="G7" s="158"/>
      <c r="H7" s="159">
        <f>SUM(H5:H6)</f>
        <v>0</v>
      </c>
      <c r="I7" s="158"/>
      <c r="J7" s="158"/>
      <c r="K7" s="159">
        <f>SUM(K5:K6)</f>
        <v>47520</v>
      </c>
      <c r="L7" s="159">
        <f>SUM(L5:L6)</f>
        <v>51216</v>
      </c>
      <c r="M7" s="178"/>
      <c r="N7" s="179" t="s">
        <v>609</v>
      </c>
      <c r="O7" s="180"/>
      <c r="P7" s="181"/>
    </row>
    <row r="8" s="146" customFormat="1" ht="22.5" customHeight="1" spans="1:16">
      <c r="A8" s="157" t="s">
        <v>611</v>
      </c>
      <c r="B8" s="157">
        <v>2</v>
      </c>
      <c r="C8" s="157">
        <v>44</v>
      </c>
      <c r="D8" s="157" t="s">
        <v>17</v>
      </c>
      <c r="E8" s="152">
        <v>56</v>
      </c>
      <c r="F8" s="153">
        <f t="shared" si="0"/>
        <v>2464</v>
      </c>
      <c r="G8" s="152">
        <v>0</v>
      </c>
      <c r="H8" s="153">
        <f>G8*C8</f>
        <v>0</v>
      </c>
      <c r="I8" s="152">
        <v>60</v>
      </c>
      <c r="J8" s="152">
        <v>12</v>
      </c>
      <c r="K8" s="153">
        <f t="shared" si="1"/>
        <v>31680</v>
      </c>
      <c r="L8" s="153">
        <f>F8+H8+K8</f>
        <v>34144</v>
      </c>
      <c r="M8" s="182"/>
      <c r="N8" s="152" t="s">
        <v>609</v>
      </c>
      <c r="O8" s="177"/>
      <c r="P8" s="183"/>
    </row>
    <row r="9" s="147" customFormat="1" ht="22.5" customHeight="1" spans="1:16">
      <c r="A9" s="160" t="s">
        <v>23</v>
      </c>
      <c r="B9" s="160"/>
      <c r="C9" s="160"/>
      <c r="D9" s="160"/>
      <c r="E9" s="158"/>
      <c r="F9" s="159">
        <f>SUM(F8)</f>
        <v>2464</v>
      </c>
      <c r="G9" s="158"/>
      <c r="H9" s="159">
        <f>SUM(H8)</f>
        <v>0</v>
      </c>
      <c r="I9" s="158"/>
      <c r="J9" s="158"/>
      <c r="K9" s="159">
        <f>SUM(K8)</f>
        <v>31680</v>
      </c>
      <c r="L9" s="159">
        <f>SUM(L8)</f>
        <v>34144</v>
      </c>
      <c r="M9" s="184"/>
      <c r="N9" s="179" t="s">
        <v>609</v>
      </c>
      <c r="O9" s="185"/>
      <c r="P9" s="181"/>
    </row>
    <row r="10" s="146" customFormat="1" ht="22.5" customHeight="1" spans="1:16">
      <c r="A10" s="152" t="s">
        <v>612</v>
      </c>
      <c r="B10" s="152">
        <v>1</v>
      </c>
      <c r="C10" s="152">
        <v>22</v>
      </c>
      <c r="D10" s="152" t="s">
        <v>17</v>
      </c>
      <c r="E10" s="152">
        <v>56</v>
      </c>
      <c r="F10" s="153">
        <f t="shared" si="0"/>
        <v>1232</v>
      </c>
      <c r="G10" s="152">
        <v>0</v>
      </c>
      <c r="H10" s="153">
        <f>G10*C10</f>
        <v>0</v>
      </c>
      <c r="I10" s="152">
        <v>60</v>
      </c>
      <c r="J10" s="152">
        <v>12</v>
      </c>
      <c r="K10" s="153">
        <f t="shared" si="1"/>
        <v>15840</v>
      </c>
      <c r="L10" s="153">
        <f>F10+H10+K10</f>
        <v>17072</v>
      </c>
      <c r="M10" s="153"/>
      <c r="N10" s="152" t="s">
        <v>609</v>
      </c>
      <c r="O10" s="175"/>
      <c r="P10" s="176"/>
    </row>
    <row r="11" ht="27" customHeight="1" spans="1:18">
      <c r="A11" s="157" t="s">
        <v>613</v>
      </c>
      <c r="B11" s="157">
        <v>1</v>
      </c>
      <c r="C11" s="157">
        <v>61.56</v>
      </c>
      <c r="D11" s="157" t="s">
        <v>27</v>
      </c>
      <c r="E11" s="152">
        <v>0</v>
      </c>
      <c r="F11" s="153">
        <f t="shared" si="0"/>
        <v>0</v>
      </c>
      <c r="G11" s="152">
        <v>0</v>
      </c>
      <c r="H11" s="153">
        <f>G11*C11</f>
        <v>0</v>
      </c>
      <c r="I11" s="152">
        <v>60</v>
      </c>
      <c r="J11" s="152">
        <v>12</v>
      </c>
      <c r="K11" s="153">
        <f t="shared" si="1"/>
        <v>44323.2</v>
      </c>
      <c r="L11" s="153">
        <f>F11+H11+K11</f>
        <v>44323.2</v>
      </c>
      <c r="M11" s="153"/>
      <c r="N11" s="152" t="s">
        <v>609</v>
      </c>
      <c r="O11" s="186" t="s">
        <v>614</v>
      </c>
      <c r="P11" s="187"/>
      <c r="Q11" s="146"/>
      <c r="R11" s="146"/>
    </row>
    <row r="12" s="146" customFormat="1" ht="22.5" customHeight="1" spans="1:16">
      <c r="A12" s="154" t="s">
        <v>23</v>
      </c>
      <c r="B12" s="154"/>
      <c r="C12" s="154"/>
      <c r="D12" s="154"/>
      <c r="E12" s="154"/>
      <c r="F12" s="161">
        <f>SUM(F10:F11)</f>
        <v>1232</v>
      </c>
      <c r="G12" s="154"/>
      <c r="H12" s="161">
        <f>SUM(H10:H11)</f>
        <v>0</v>
      </c>
      <c r="I12" s="154"/>
      <c r="J12" s="154"/>
      <c r="K12" s="161">
        <f>SUM(K10:K11)</f>
        <v>60163.2</v>
      </c>
      <c r="L12" s="161">
        <f>SUM(L10:L11)</f>
        <v>61395.2</v>
      </c>
      <c r="M12" s="178"/>
      <c r="N12" s="179" t="s">
        <v>609</v>
      </c>
      <c r="O12" s="175"/>
      <c r="P12" s="183"/>
    </row>
    <row r="13" s="146" customFormat="1" ht="22.5" customHeight="1" spans="1:16">
      <c r="A13" s="152" t="s">
        <v>615</v>
      </c>
      <c r="B13" s="152"/>
      <c r="C13" s="152">
        <v>220</v>
      </c>
      <c r="D13" s="152" t="s">
        <v>60</v>
      </c>
      <c r="E13" s="162">
        <v>0</v>
      </c>
      <c r="F13" s="153">
        <f>C13*E13</f>
        <v>0</v>
      </c>
      <c r="G13" s="152">
        <v>0</v>
      </c>
      <c r="H13" s="153">
        <f>G13*C13</f>
        <v>0</v>
      </c>
      <c r="I13" s="152">
        <v>60</v>
      </c>
      <c r="J13" s="152">
        <v>12</v>
      </c>
      <c r="K13" s="153">
        <f>C13*I13*J13</f>
        <v>158400</v>
      </c>
      <c r="L13" s="153">
        <f>F13+H13+K13</f>
        <v>158400</v>
      </c>
      <c r="M13" s="153"/>
      <c r="N13" s="152" t="s">
        <v>609</v>
      </c>
      <c r="O13" s="175" t="s">
        <v>40</v>
      </c>
      <c r="P13" s="187"/>
    </row>
    <row r="14" s="146" customFormat="1" ht="22.5" customHeight="1" spans="1:18">
      <c r="A14" s="163" t="s">
        <v>566</v>
      </c>
      <c r="B14" s="157"/>
      <c r="C14" s="157">
        <v>20</v>
      </c>
      <c r="D14" s="164"/>
      <c r="E14" s="162">
        <v>0</v>
      </c>
      <c r="F14" s="153">
        <f>C14*E14</f>
        <v>0</v>
      </c>
      <c r="G14" s="152">
        <v>0</v>
      </c>
      <c r="H14" s="153">
        <f>G14*C14</f>
        <v>0</v>
      </c>
      <c r="I14" s="152">
        <v>60</v>
      </c>
      <c r="J14" s="152">
        <v>12</v>
      </c>
      <c r="K14" s="153">
        <f>C14*I14*J14</f>
        <v>14400</v>
      </c>
      <c r="L14" s="153">
        <f>F14+H14+K14</f>
        <v>14400</v>
      </c>
      <c r="M14" s="153"/>
      <c r="N14" s="152" t="s">
        <v>609</v>
      </c>
      <c r="O14" s="175" t="s">
        <v>40</v>
      </c>
      <c r="P14" s="188"/>
      <c r="Q14" s="148"/>
      <c r="R14" s="148"/>
    </row>
    <row r="15" s="147" customFormat="1" ht="22.5" customHeight="1" spans="1:18">
      <c r="A15" s="160" t="s">
        <v>23</v>
      </c>
      <c r="B15" s="160"/>
      <c r="C15" s="160"/>
      <c r="D15" s="165"/>
      <c r="E15" s="166"/>
      <c r="F15" s="159">
        <f>SUM(F13:F14)</f>
        <v>0</v>
      </c>
      <c r="G15" s="158"/>
      <c r="H15" s="159">
        <f>SUM(H13:H14)</f>
        <v>0</v>
      </c>
      <c r="I15" s="158"/>
      <c r="J15" s="158"/>
      <c r="K15" s="159">
        <f>SUM(K13:K14)</f>
        <v>172800</v>
      </c>
      <c r="L15" s="159">
        <f>SUM(L13:L14)</f>
        <v>172800</v>
      </c>
      <c r="M15" s="178"/>
      <c r="N15" s="179" t="s">
        <v>609</v>
      </c>
      <c r="O15" s="180"/>
      <c r="P15" s="189"/>
      <c r="Q15" s="196"/>
      <c r="R15" s="196"/>
    </row>
    <row r="16" s="146" customFormat="1" ht="22.5" customHeight="1" spans="1:18">
      <c r="A16" s="152" t="s">
        <v>86</v>
      </c>
      <c r="B16" s="152">
        <v>1</v>
      </c>
      <c r="C16" s="152">
        <v>23</v>
      </c>
      <c r="D16" s="167"/>
      <c r="E16" s="162">
        <v>0</v>
      </c>
      <c r="F16" s="153">
        <f t="shared" si="0"/>
        <v>0</v>
      </c>
      <c r="G16" s="162">
        <v>0</v>
      </c>
      <c r="H16" s="153">
        <f>C16*G16</f>
        <v>0</v>
      </c>
      <c r="I16" s="162">
        <v>15</v>
      </c>
      <c r="J16" s="152">
        <v>12</v>
      </c>
      <c r="K16" s="153">
        <f t="shared" si="1"/>
        <v>4140</v>
      </c>
      <c r="L16" s="153">
        <f>K16+H16+F16</f>
        <v>4140</v>
      </c>
      <c r="M16" s="182"/>
      <c r="N16" s="152" t="s">
        <v>609</v>
      </c>
      <c r="O16" s="190"/>
      <c r="Q16" s="2"/>
      <c r="R16" s="2"/>
    </row>
    <row r="17" s="148" customFormat="1" ht="26.25" customHeight="1" spans="1:18">
      <c r="A17" s="157" t="s">
        <v>616</v>
      </c>
      <c r="B17" s="157">
        <v>2</v>
      </c>
      <c r="C17" s="157">
        <v>44</v>
      </c>
      <c r="D17" s="157" t="s">
        <v>17</v>
      </c>
      <c r="E17" s="152">
        <v>56</v>
      </c>
      <c r="F17" s="153">
        <f t="shared" si="0"/>
        <v>2464</v>
      </c>
      <c r="G17" s="152">
        <v>0</v>
      </c>
      <c r="H17" s="153">
        <f>G17*C17</f>
        <v>0</v>
      </c>
      <c r="I17" s="152">
        <v>60</v>
      </c>
      <c r="J17" s="152">
        <v>12</v>
      </c>
      <c r="K17" s="153">
        <f t="shared" si="1"/>
        <v>31680</v>
      </c>
      <c r="L17" s="153">
        <f>F17+H17+K17</f>
        <v>34144</v>
      </c>
      <c r="M17" s="182"/>
      <c r="N17" s="152" t="s">
        <v>609</v>
      </c>
      <c r="O17" s="186"/>
      <c r="P17" s="149"/>
      <c r="Q17" s="146"/>
      <c r="R17" s="146"/>
    </row>
    <row r="18" s="146" customFormat="1" ht="22.5" customHeight="1" spans="1:16">
      <c r="A18" s="157" t="s">
        <v>617</v>
      </c>
      <c r="B18" s="157">
        <v>1</v>
      </c>
      <c r="C18" s="157">
        <v>22</v>
      </c>
      <c r="D18" s="157" t="s">
        <v>17</v>
      </c>
      <c r="E18" s="152">
        <v>56</v>
      </c>
      <c r="F18" s="153">
        <f t="shared" si="0"/>
        <v>1232</v>
      </c>
      <c r="G18" s="152">
        <v>0</v>
      </c>
      <c r="H18" s="153">
        <f>G18*C18</f>
        <v>0</v>
      </c>
      <c r="I18" s="152">
        <v>60</v>
      </c>
      <c r="J18" s="152">
        <v>12</v>
      </c>
      <c r="K18" s="153">
        <f t="shared" si="1"/>
        <v>15840</v>
      </c>
      <c r="L18" s="153">
        <f>F18+H18+K18</f>
        <v>17072</v>
      </c>
      <c r="M18" s="182"/>
      <c r="N18" s="152" t="s">
        <v>609</v>
      </c>
      <c r="O18" s="186"/>
      <c r="P18" s="191"/>
    </row>
    <row r="19" ht="27" customHeight="1" spans="1:18">
      <c r="A19" s="154" t="s">
        <v>23</v>
      </c>
      <c r="B19" s="168"/>
      <c r="C19" s="168"/>
      <c r="D19" s="168"/>
      <c r="E19" s="169"/>
      <c r="F19" s="170">
        <f>SUM(F16:F18)</f>
        <v>3696</v>
      </c>
      <c r="G19" s="171"/>
      <c r="H19" s="170">
        <f>SUM(H16:H18)</f>
        <v>0</v>
      </c>
      <c r="I19" s="171"/>
      <c r="J19" s="169"/>
      <c r="K19" s="170">
        <f>SUM(K16:K18)</f>
        <v>51660</v>
      </c>
      <c r="L19" s="170">
        <f>SUM(L16:L18)</f>
        <v>55356</v>
      </c>
      <c r="M19" s="184"/>
      <c r="N19" s="179" t="s">
        <v>609</v>
      </c>
      <c r="O19" s="192"/>
      <c r="P19" s="187"/>
      <c r="Q19" s="146"/>
      <c r="R19" s="146"/>
    </row>
    <row r="20" ht="27.75" customHeight="1" spans="1:15">
      <c r="A20" s="172" t="s">
        <v>190</v>
      </c>
      <c r="B20" s="172"/>
      <c r="C20" s="172"/>
      <c r="D20" s="172"/>
      <c r="E20" s="172"/>
      <c r="F20" s="173">
        <f>F7+F9+F12+F15+F19</f>
        <v>11088</v>
      </c>
      <c r="G20" s="173"/>
      <c r="H20" s="173">
        <f t="shared" ref="H20:L20" si="2">H7+H9+H12+H15+H19</f>
        <v>0</v>
      </c>
      <c r="I20" s="173"/>
      <c r="J20" s="173"/>
      <c r="K20" s="173">
        <f t="shared" si="2"/>
        <v>363823.2</v>
      </c>
      <c r="L20" s="173">
        <f t="shared" si="2"/>
        <v>374911.2</v>
      </c>
      <c r="M20" s="193"/>
      <c r="N20" s="194"/>
      <c r="O20" s="195"/>
    </row>
    <row r="21" ht="18.75" customHeight="1" spans="1:16">
      <c r="A21" s="33" t="s">
        <v>191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57"/>
    </row>
    <row r="22" s="65" customFormat="1" ht="23.25" customHeight="1" spans="1:16">
      <c r="A22" s="65" t="s">
        <v>192</v>
      </c>
      <c r="B22" s="104"/>
      <c r="C22" s="104"/>
      <c r="D22" s="104"/>
      <c r="E22" s="104"/>
      <c r="F22" s="105"/>
      <c r="G22" s="104"/>
      <c r="H22" s="105"/>
      <c r="I22" s="104"/>
      <c r="J22" s="104"/>
      <c r="K22" s="105"/>
      <c r="L22" s="105"/>
      <c r="M22" s="105"/>
      <c r="N22" s="104"/>
      <c r="O22" s="104"/>
      <c r="P22" s="104"/>
    </row>
    <row r="23" ht="29.25" customHeight="1"/>
    <row r="24" ht="31.5" customHeight="1"/>
  </sheetData>
  <autoFilter ref="A2:R22">
    <extLst/>
  </autoFilter>
  <sortState ref="A3:R13">
    <sortCondition ref="A3:A13"/>
  </sortState>
  <mergeCells count="2">
    <mergeCell ref="A1:O1"/>
    <mergeCell ref="A21:O21"/>
  </mergeCells>
  <pageMargins left="0.748031496062992" right="0.15748031496063" top="0.511811023622047" bottom="0.354330708661417" header="0.31496062992126" footer="0.236220472440945"/>
  <pageSetup paperSize="9" scale="78" orientation="landscape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semi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材料开放室</vt:lpstr>
      <vt:lpstr>超晶格</vt:lpstr>
      <vt:lpstr>高速电路与神经网络</vt:lpstr>
      <vt:lpstr>光电系统</vt:lpstr>
      <vt:lpstr>光电子研发中心</vt:lpstr>
      <vt:lpstr>集成中心</vt:lpstr>
      <vt:lpstr>工程中心</vt:lpstr>
      <vt:lpstr>照明中心</vt:lpstr>
      <vt:lpstr>全固态</vt:lpstr>
      <vt:lpstr>固态光电</vt:lpstr>
      <vt:lpstr>纳米光电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2011-05-26T06:37:00Z</dcterms:created>
  <cp:lastPrinted>2019-12-10T03:19:00Z</cp:lastPrinted>
  <dcterms:modified xsi:type="dcterms:W3CDTF">2020-07-21T03:06:28Z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  <property fmtid="{D5CDD505-2E9C-101B-9397-08002B2CF9AE}" pid="3" name="KSORubyTemplateID" linkTarget="0">
    <vt:lpwstr>14</vt:lpwstr>
  </property>
</Properties>
</file>